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transmilenio-my.sharepoint.com/personal/manuel_leon_transmilenio_gov_co/Documents/TM/derechos de peticion/2025/PROPOSICIONES/"/>
    </mc:Choice>
  </mc:AlternateContent>
  <xr:revisionPtr revIDLastSave="4" documentId="8_{91BDCFC3-D069-440A-9F7C-FB1875977104}" xr6:coauthVersionLast="47" xr6:coauthVersionMax="47" xr10:uidLastSave="{A4E79481-5F18-4A90-953F-E6FB068D2962}"/>
  <bookViews>
    <workbookView xWindow="-120" yWindow="-120" windowWidth="29040" windowHeight="15720" xr2:uid="{BADAD1F6-86DD-4AC5-B730-386428101FA1}"/>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 l="1"/>
  <c r="H85" i="1"/>
  <c r="G85" i="1"/>
  <c r="F85" i="1"/>
  <c r="H80" i="1"/>
  <c r="G80" i="1"/>
  <c r="F80" i="1"/>
  <c r="I79" i="1"/>
  <c r="I80" i="1" s="1"/>
  <c r="H78" i="1"/>
  <c r="G78" i="1"/>
  <c r="F78" i="1"/>
  <c r="I77" i="1"/>
  <c r="I75" i="1"/>
  <c r="I73" i="1"/>
  <c r="I72" i="1"/>
  <c r="I70" i="1"/>
  <c r="I69" i="1"/>
  <c r="I68" i="1"/>
  <c r="I67" i="1"/>
  <c r="I65" i="1"/>
  <c r="I64" i="1"/>
  <c r="I63" i="1"/>
  <c r="I62" i="1"/>
  <c r="I61" i="1"/>
  <c r="I60" i="1"/>
  <c r="I58" i="1"/>
  <c r="I55" i="1"/>
  <c r="I54" i="1"/>
  <c r="I53" i="1"/>
  <c r="I52" i="1"/>
  <c r="H51" i="1"/>
  <c r="G51" i="1"/>
  <c r="F51" i="1"/>
  <c r="I47" i="1"/>
  <c r="I29" i="1"/>
  <c r="I51" i="1" s="1"/>
  <c r="H24" i="1"/>
  <c r="G24" i="1"/>
  <c r="F24" i="1"/>
  <c r="I23" i="1"/>
  <c r="I22" i="1"/>
  <c r="I21" i="1"/>
  <c r="I20" i="1"/>
  <c r="I19" i="1"/>
  <c r="I18" i="1"/>
  <c r="H17" i="1"/>
  <c r="G17" i="1"/>
  <c r="F17" i="1"/>
  <c r="I15" i="1"/>
  <c r="I14" i="1"/>
  <c r="I17" i="1" l="1"/>
  <c r="F86" i="1"/>
  <c r="I24" i="1"/>
  <c r="I78" i="1"/>
  <c r="G86" i="1"/>
  <c r="H86" i="1"/>
  <c r="I86" i="1"/>
</calcChain>
</file>

<file path=xl/sharedStrings.xml><?xml version="1.0" encoding="utf-8"?>
<sst xmlns="http://schemas.openxmlformats.org/spreadsheetml/2006/main" count="332" uniqueCount="187">
  <si>
    <t>IMPUTACIÓN
PRESUPUESTAL</t>
  </si>
  <si>
    <t>CONCEPTO</t>
  </si>
  <si>
    <t>423011724082020027806</t>
  </si>
  <si>
    <t>Desarrollo y Gestión de la Infraestructura del Sistema Integrado de Transporte Público de Bogotá (Recursos SITP)</t>
  </si>
  <si>
    <t>TOTAL 423011724082020027806</t>
  </si>
  <si>
    <t>423011724082020027702</t>
  </si>
  <si>
    <t>Control y Operación del Sistema Integrado de Transporte Público de Bogotá (Recursos TMSA)</t>
  </si>
  <si>
    <t>TOTAL 423011724082020027702</t>
  </si>
  <si>
    <t>423011724082020027811</t>
  </si>
  <si>
    <t>Desarrollo y Gestión de la Infraestructura del Sistema Integrado de Transporte Público de Bogotá  (Recursos troncales alimentadoras PLMB)</t>
  </si>
  <si>
    <t>TOTAL 423011724082020027811</t>
  </si>
  <si>
    <t>423011724082020027812</t>
  </si>
  <si>
    <t>Desarrollo y Gestión de la Infraestructura del Sistema Integrado de Transporte Público de Bogotá (Rec troncales alimentadoras PLMB-TITULARIZACION)</t>
  </si>
  <si>
    <t>TOTAL 423011724082020027812</t>
  </si>
  <si>
    <t>423011724082020027813</t>
  </si>
  <si>
    <t>Desarrollo y Gestión de la Infraestructura del Sistema Integrado de Transporte Público de Bogotá  (Recursos- Nación- troncales alimentadoras PLMB)</t>
  </si>
  <si>
    <t>TOTAL 423011724082020027813</t>
  </si>
  <si>
    <t>423011724082020027815</t>
  </si>
  <si>
    <t>Desarrollo y Gestión de la Infraestructura del Sistema Integrado de Transporte Público de Bogotá (Recursos Calle 13 - recursos de capital)</t>
  </si>
  <si>
    <t>TOTAL 423011724082020027815</t>
  </si>
  <si>
    <t>No. 
CONTRATO</t>
  </si>
  <si>
    <t>OBJETO</t>
  </si>
  <si>
    <t>VIGENCIA 2025</t>
  </si>
  <si>
    <t>CDP</t>
  </si>
  <si>
    <t>CRP</t>
  </si>
  <si>
    <t>GIROS</t>
  </si>
  <si>
    <t xml:space="preserve">ACUMULADOS </t>
  </si>
  <si>
    <t>ACUMULADOS</t>
  </si>
  <si>
    <t>(1)</t>
  </si>
  <si>
    <t>(2)</t>
  </si>
  <si>
    <t>(3)</t>
  </si>
  <si>
    <t>(4)</t>
  </si>
  <si>
    <t>P-CTOIDU1601-19</t>
  </si>
  <si>
    <t>CONSTRUCCIÓN DE LA EXTENSIÓN TRONCAL CARACAS TRAMO 1 Y OBRAS COMPLEMENTARIAS EN LA CIUDAD DE BOGOTÁ D.C.</t>
  </si>
  <si>
    <t>CTOIDU1605-19</t>
  </si>
  <si>
    <t>INTERVENTORÍA A LA CONSTRUCCIÓN DE LA EXTENSIÓN TRONCAL CARACAS TRAMO 1 Y OBRAS COMPLEMENTARIAS EN LA CIUDAD DE BOGOTÁ D.C.</t>
  </si>
  <si>
    <t>P-CTOIDU1752-23</t>
  </si>
  <si>
    <t>DISEÑO SUMINISTRO MONTAJE PUESTA EN FUNCIONAMIENTO Y MANTENIMIENTO DEL COMPONENTE ELECTROMECÁNICO Y DE LA OBRA CIVIL DE UN SISTEMA DE TRANSPORTE DE PASAJEROS POR CABLE AÉREO TIPO MONOCABLE DESENGANCHABLE</t>
  </si>
  <si>
    <t>P-CTOIDU1753-23</t>
  </si>
  <si>
    <t>INTERVENTORÍA INTEGRAL AL DISEÑO SUMINISTRO MONTAJE Y PUESTA EN FUNCIONAMIENTO DEL COMPONENTE ELECTROMÉCANICO Y DE LA OBRA CIVIL DE UN SISTEMA DE TRANSPORTE DE PASAJEROS POR CABLE AÉREO TIPO MONOCA</t>
  </si>
  <si>
    <t>P-CTOIDU1739-23</t>
  </si>
  <si>
    <t>CONSTRUCCIÓN DEL CORREDOR VERDE DE LA CARRERA 7 DESDE LA CALLE 99 HASTA LA CALLE 200 CONSTRUCCIÓN DEL PATIO PORTAL UBICADO EN LA CARRERA 7 POR CALLE 200 Y DEMÁS OBRAS COMPLEMENTARIAS EN LA CIUDAD DE BOGOTA</t>
  </si>
  <si>
    <t>P-CTOIDU1727-23</t>
  </si>
  <si>
    <t xml:space="preserve">CONSTRUCCIÓN DEL CORREDOR VERDE DE LA CARRERA 7 DESDE LA CALLE 99 HASTA LA CALLE 200 CONSTRUCCIÓN DEL PATIO PORTAL UBICADO EN LA CARRERA 7 POR CALLE 200 Y DEMÁS OBRAS COMPLEMENTARIAS EN LA CIUDAD DE </t>
  </si>
  <si>
    <t>P-CTOIDU1740-23</t>
  </si>
  <si>
    <t>P-CTOIDU1798-23</t>
  </si>
  <si>
    <t>INTERVENTORÍA INTEGRAL A LA CONSTRUCCIÓN DEL CORREDOR VERDE DE LA CARRERA 7 DESDE LA CALLE 99 HASTA LA CALLE 200 CONSTRUCCIÓN DEL PATIO PORTAL UBICADO EN LA CARRERA 7 POR CALLE 200 Y DEMÁS OBRAS COMPLEMENTARIAS EN LA CIUDAD DE BOGOTÁ D.C. LOTE 1: INTERVENTORÍA INTEGRAL A LA CONSTRUCCIÓN DEL CORREDOR VERDE DE LA CARRERA 7 DESDE LA CALLE 99 HASTA LA CALLE 127 INCLUYENDO LA INTERSECCIÓN DE LA CALLE 127 Y DEMÁS OBRAS COMPLEMENTARIAS EN LA CIUDAD DE BOGOTÁ D.C.</t>
  </si>
  <si>
    <t>P-CTOIDU1797-23</t>
  </si>
  <si>
    <t>INTERVENTORÍA INTEGRAL A LA CONSTRUCCIÓN DEL CORREDOR VERDE DE LA CARRERA 7 DESDE LA CALLE 99 HASTA LA CALLE 200 CONSTRUCCIÓN DEL PATIO PORTAL UBICADO EN LA CARRERA 7 POR CALLE 200 Y DEMÁS OBRAS COMPLEMENTARIAS EN LA CIUDAD DE BOGOTÁ D.C. LOTE 2: INTERVENTORÍA INTEGRAL A LA CONSTRUCCIÓN DEL CORREDOR VERDE DE LA CARRERA 7 DESDE LA CALLE 127 HASTA LA CALLE 183 (NO INCLUYE INTERSECCIÓN) Y DEMÁS OBRAS COMPLEMENTARIAS EN LA CIUDAD DE BOGOTÁ D.C.</t>
  </si>
  <si>
    <t>P-CTOIDU1786-23</t>
  </si>
  <si>
    <t>INTERVENTORÍA INTEGRAL A LA CONSTRUCCIÓN DEL CORREDOR VERDE DE LA CARRERA 7 DESDE LA CALLE 99 HASTA LA CALLE 200 CONSTRUCCIÓN DEL PATIO PORTAL UBICADO EN LA CARRERA 7 POR CALLE 200 Y DEMÁS OBRAS COMPLEMENTARIAS EN LA CIUDAD DE BOGOTÁ D.C. LOTE 3: INTERVENTORÍA INTEGRAL A LA CONSTRUCCIÓN DEL CORREDOR VERDE DE LA CARRERA 7 DESDE LA CALLE 183 (INCLUYE INTERSECCIÓN) HASTA LA CALLE 200 CONSTRUCCIÓN DEL PATIO PORTAL UBICADO EN LA CARRERA 7 POR CALLE 200 Y DEMÁS OBRAS COMPLEMENTARIAS EN LA CIUDAD DE BOGOTÁ D.C.</t>
  </si>
  <si>
    <t>CTO687-18-01</t>
  </si>
  <si>
    <t>ESTE CRP REEMPLAZA Y ANULA EL CRP 202001 1878 SEGUN LA REPROGRAMACION REALIZADA PARA EL CTO687-18 EL CUAL TIENE POR OBJETO: STS 157 SELECCIONAR LA (S) PROPUESTA (S) MAS FAVORABLE (S) PARA LA ADJUDICACIÓN DE HASTA SEIS (6) CONTRATOS DE CONCESIÓN CUYO OBJETO SERÁ: "LA FINANCIACIÓN COMPRA Y ENTREGA DEL USO DE LA FLOTA AL SISTEMA TRANSMILENIO PARA LA ENTREGA DEL USO Y CONTROL DE LA MISMA AL OPERADOR".</t>
  </si>
  <si>
    <t>CTO690-18-01</t>
  </si>
  <si>
    <t>ESTE CRP REEMPLAZA Y ANULA EL CRP 202001 1881 SEGUN LA REPROGRAMACION REALIZADA PARA EL CTO690-18 EL CUAL TIENE POR OBJETO: EL PRESENTE CONTRATO DE CONCESIÓN TIENE POR OBJETO EL OTORGAMIENTO DE UNA CONCESIÓN PARA LA PRESTACIÓN DEL SERVICIO PÚBLICO DE TRANSPORTE DE PASAJEROS EN FORMA NO EXCLUSIVA EN LA CIUDAD DE BOGOTÁ D.C.</t>
  </si>
  <si>
    <t>CTO694-18-01</t>
  </si>
  <si>
    <t>ESTE CRP REEMPLAZA Y ANULA EL CRP 202001 1879 SEGUN LA REPROGRAMACION REALIZADA PARA EL CTO694-18 EL CUAL TIENE POR OBJETO: EL PRESENTE CONTRATO DE CONCESIÓN TIENE POR OBJETO EL OTORGAMIENTO DE UNA CONCESIÓN PARA LA PRESTACIÓN DEL SERVICIO PÚBLICO DE TRANSPORTE DE PASAJEROS EN FORMA NO EXCLUSIVA EN LA CIUDAD DE BOGOTÁ D.C</t>
  </si>
  <si>
    <t>CTO696-18-01</t>
  </si>
  <si>
    <t>ESTE CRP REEMPLAZA Y ANULA EL CRP 202001 1880 SEGUN LA REPROGRAMACION REALIZADA PARA EL CTO696-18 EL CUAL TIENE POR OBJETO: EL PRESENTE CONTRATO DE CONCESIÓN TIENE POR OBJETO EL OTORGAMIENTO DE UNA CONCESIÓN PARA LA PRESTACIÓN DEL SERVICIO PÚBLICO DE TRANSPORTE DE PASAJEROS EN FORMA NO EXCLUSIVA EN LA CIUDAD DE BOGOTÁ D.C</t>
  </si>
  <si>
    <t>CTO752-18-01</t>
  </si>
  <si>
    <t>ESTE CRP REEMPLAZA Y ANULA EL CRP 202001 1884 SEGUN LA REPROGRAMACION REALIZADA PARA EL CTO752-18 EL CUAL TIENE POR OBJETO:STS242 SELECCIONAR LA PROPUESTA MAS FAVORABLE PARA LA ADJUDICACIÓN DE UN (1) CONTRATO DE CONCESIÓN CUYO OBJETO SERÁ "EL OTORGAMIENTO DE UNA CONCESIÓN AL CONCESIONARIO PARA LA PRESTACIÓN DEL SERVICIO PÚBLICO DE TRANSPORTE PÚBLICO DE PASAJEROS EN SU COMPONENTE DE PROVISIÓN DE FLOTA PARA EL PATIO DE OPERACIÓN AMÉRICAS PARA LO CUAL EL CONCESIONARIO TENDRÁ A SU CARGO LA FINANCIACIÓN COMPRA Y ENTREGA DEL USO DE LA FLOTA AL SISTEMA TRANSMILENIO PARA LA ENTREGA DEL USO Y CONTROL DE LA MISMA A TMSA"</t>
  </si>
  <si>
    <t>CTO692-18-1</t>
  </si>
  <si>
    <t>ESTE CRP REEMPLAZA Y ANULA EL CRP 202001 1882 SEGUN LA REPROGRAMACION REALIZADA PARA EL CTO692-18 EL CUAL TIENE POR OBJETO: EL PRESENTE CONTRATO DE CONCESIÓN TIENE POR OBJETO EL OTORGAMIENTO DE UNA CONCESIÓN PARA LA PRESTACIÓN DEL SERVICIO PÚBLICO DE TRANSPORTE DE PASAJEROS EN FORMA NO EXCLUSIVA EN LA CIUDAD DE BOGOTÁ D.C.</t>
  </si>
  <si>
    <t>P-CTOID345_20</t>
  </si>
  <si>
    <t>ANULA Y REEMPLAZA EL CRP 202005 2548 PARA GARANTIZAR LA REPROGRAMACION DEL CONTRATO IDU-345-2020 GRUPO 1:MANTENIMIENTO PARA LACONSTRUCCIÓN PARA LA ADECUACIÓN AL SISTEMA TRANSMILENIO DE LA AVENIDA CONGRESO EUCARÍSTICO (CARRERA 68) DESDE LA AUTOPISTA SUR HASTALA CALLE 18 SUR Y OBRAS COMPLEMENTARIAS EN BOGOTÁ D.C</t>
  </si>
  <si>
    <t>P-CTOID346_20</t>
  </si>
  <si>
    <t>ANULA Y REEMPLAZA EL CRP 202005 2569 PARA GARANTIZAR LA REPROGRAMACION DEL CONTRATO IDU-346-2020 GRUPO 2: CONSTRUCCIÓN PARA LAADECUACIÓN AL SISTEMA TRANSMILENIO DE LA AVENIDA CONGRESO EUCARÍSTICO (CARRERA 68) DESDE LA CARRERA 9 HASTA LA AUTOPISTA SUR Y OBRASCOMPLEMENTARIAS EN BOGOTA D.C... ( GRUPO 2): "MANTENIMIENTO DE LA CONSTRUCCIÓN PARA LA ADECUACIÓN AL SISTEMA TRANSMILENIO DE LA AVENIDACONGRESO EUCARÍSTICO (CARRERA 68) DESDE LA CALLE 18 SUR HASTA LA AVENIDA AMÉRICAS Y OBRAS COMPLEMENTARIAS EN BOGOTA D.C. GRUPO 2.</t>
  </si>
  <si>
    <t>P-CTOID347_20</t>
  </si>
  <si>
    <t>ANULA Y REEMPLAZA EL CRP 202005 2571 PARA GARANTIZAR LA REPROGRAMACION DEL CONTRATO IDU-347-2020 GRUPO 3: CONSTRUCCIÓN PARA LAADECUACIÓN AL SISTEMA TRANSMILENIO DE LA AVENIDA CONGRESO EUCARÍSTICO (CARRERA 68) DESDE LA CARRERA 9 HASTA LA AUTOPISTA SUR Y OBRASCOMPLEMENTARIAS EN BOGOTA D.C... ( GRUPO 3): "MANTENIMIENTO DE LA CONSTRUCCIÓN PARA LA ADECUACIÓN AL SISTEMA TRANSMILENIO DE LA AVENIDACONGRESO EUCARÍSTICO (CARRERA 68) DESDE LA AVENIDA AMÉRICAS HASTA LA AVENIDA CENTENARIO (CALLE 13) Y OBRAS COMPLEMENTARIAS EN BOGOTAD.C</t>
  </si>
  <si>
    <t>P-CTOID348_20</t>
  </si>
  <si>
    <t>ANULA  Y  REEMPLAZA  EL  CRP  202005  2573  PARA  GARANTIZAR  LA  REPROGRAMACION  DEL  CONTRATO  IDU-348-2020  GRUPO  4:CONSTRUCCIÓN  PARA  LAADECUACIÓN AL SISTEMA TRANSMILENIO DE LA AVENIDA CONGRESO EUCARÍSTICO (CARRERA 68) DESDE LA CARRERA 9 HASTA LA AUTOPISTA SUR Y OBRASCOMPLEMENTARIAS EN BOGOTA D.C.. ( GRUPO 4): "MANTENIMIENTO DE LA CONSTRUCCIÓN PARA LA ADECUACIÓN AL SISTEMA TRANSMILENIO DE LA AVENIDACONGRESO EUCARÍSTICO (CARRERA 68) DESDE LA AVENIDA CENTENARIO (CALLE 13) HASTA LA AVENIDA ESPERANZA (CALLE 24) Y OBRAS COMPLEMENTARIASEN BOGOTA D.C</t>
  </si>
  <si>
    <t>P-CTOID349_20</t>
  </si>
  <si>
    <t>ANULA Y REEMPLAZA EL CRP 202005 2575 PARA GARANTIZAR LA REPROGRAMACION DEL CONTRATO IDU-349-2020 GRUPO 5: CONSTRUCCIÓN PARA LAADECUACIÓN AL SISTEMA TRANSMILENIO DE LA AVENIDA CONGRESO EUCARÍSTICO (CARRERA 68) DESDE LA CARRERA 9 HASTA LA AUTOPISTA SUR Y OBRASCOMPLEMENTARIAS EN BOGOTA D.C.. ( GRUPO 5): "MANTENIMIENTO DE LA CONSTRUCCIÓN PARA LA ADECUACIÓN AL SISTEMA TRANSMILENIO DE LA AVENIDACONGRESO EUCARÍSTICO (CARRERA 68) DESDE LA AVENIDA ESPERANZA (CALLE 24) HASTA LA CALLE 46 Y OBRAS COMPLEMENTARIAS EN BOGOTA D.C</t>
  </si>
  <si>
    <t>P-CTOID350_20</t>
  </si>
  <si>
    <t>ANULA Y REEMPLAZA EL CRP 202005 2649 PARA GARANTIZAR LA REPROGRAMACION DEL CONTRATO IDU-350-2020 GRUPO 6: CONSTRUCCIÓN PARA LAADECUACIÓN AL SISTEMA TRANSMILENIO DE LA AVENIDA CONGRESO EUCARÍSTICO (CARRERA 68) DESDE LA CARRERA 9 HASTA LA AUTOPISTA SUR Y OBRASCOMPLEMENTARIAS EN BOGOTA D.C.. ( GRUPO 6): "MANTENIMIENTO DE LA CONSTRUCCIÓN PARA LA ADECUACIÓN AL SISTEMA TRANSMILENIO DE LA AVENIDACONGRESO EUCARÍSTICO (CARRERA 68) DESDE LA CALLE 46 HASTA LA AVENIDA CALLE 66 Y OBRAS COMPLEMENTARIAS EN BOGOTA D.C</t>
  </si>
  <si>
    <t>P-CTOID351_20</t>
  </si>
  <si>
    <t>ANULA Y REEMPLAZA EL CRP 202005 2577 PARA GARANTIZAR LA REPROGRAMACION DEL CONTRATO IDU-351-2020 GRUPO 7: CONSTRUCCIÓN PARA LAADECUACIÓN AL SISTEMA TRANSMILENIO DE LA AVENIDA CONGRESO EUCARÍSTICO (CARRERA 68) DESDE LA CARRERA 9 HASTA LA AUTOPISTA SUR Y OBRASCOMPLEMENTARIAS EN BOGOTA D.C. ( GRUPO 7): MANTENIMIENTO DE LA CONSTRUCCIÓN PARA LA ADECUACIÓN AL SISTEMA TRANSMILENIO DE LA AVENIDACONGRESO EUCARÍSTICO (CARRERA 68) DESDE LA AVENIDA CALLE 66 HASTA LA CARRERA 65 Y OBRAS COMPLEMENTARIAS EN BOGOTA D.C.</t>
  </si>
  <si>
    <t>P-CTOID352_20</t>
  </si>
  <si>
    <t>ANULA Y REEMPLAZA EL CRP 202005 2579 PARA GARANTIZAR LA REPROGRAMACION DEL CONTRATO IDU-352-2020 GRUPO 8: CONSTRUCCIÓN PARA LAADECUACIÓN AL SISTEMA TRANSMILENIO DE LA AVENIDA CONGRESO EUCARÍSTICO (CARRERA 68) DESDE LA CARRERA 9 HASTA LA AUTOPISTA SUR Y OBRASCOMPLEMENTARIAS EN BOGOTA D.C. (GRUPO 8):  MANTENIMIENTO DE LA CONSTRUCCIÓN PARA LA ADECUACIÓN AL SISTEMA TRANSMILENIO DE LA AVENIDACONGRESO EUCARÍSTICO (CARRERA 68) DESDE LA CARRERA 65 HASTA LA CARRERA 48 Y OBRAS COMPLEMENTARIAS EN BOGOTA D.C.</t>
  </si>
  <si>
    <t>P-CTOID353_20</t>
  </si>
  <si>
    <t>ANULA Y REEMPLAZA EL CRP 202005 2581 PARA GARANTIZAR LA REPROGRAMACION DEL CONTRATO IDU-353-2020. GRUPO 9: CONSTRUCCIÓN PARA LAADECUACIÓN AL SISTEMA TRANSMILENIO DE LA AVENIDA CONGRESO EUCARÍSTICO (CARRERA 68) DESDE LA CARRERA 9 HASTA LA AUTOPISTA SUR Y OBRASCOMPLEMENTARIAS EN BOGOTA D.C.. ( GRUPO 9): MANTENIMIENTO DE LA CONSTRUCCIÓN PARA LA ADECUACIÓN AL SISTEMA TRANSMILENIO DE LA AVENIDACONGRESO EUCARÍSTICO (CARRERA 68) DESDE LA CARRERA 48 HASTA LA CARRERA 9 Y OBRAS COMPLEMENTARIAS EN BOGOTA D.C</t>
  </si>
  <si>
    <t>P-CTOID599_20</t>
  </si>
  <si>
    <t>ANULA  Y  REEMPLAZA  EL  CRP  202005  2705  PARA  GARANTIZAR  LA  REPROGRAMACION  DEL  CONTRATO  IDU-599-2020  INTERVENTORÍA  INTEGRAL  A  LACONSTRUCCIÓN PARA LA ADECUACIÓN AL SISTEMA TRANSMILENIO DE LA AVENIDA CONGRESO EUCARÍSTICO (CARRERA 68) DESDE LA CARRERA 9 HASTA LAAUTOPISTA SUR Y OBRAS COMPLEMENTARIAS EN BOGOTÁ D.C." GRUPO 1: INTERVENTORÍA MANTENIMIENTO;INTERVENTORÍA INTEGRAL A LA CONSTRUCCIÓN PARA LA ADECUACIÓN AL SISTEMA TRANSMILENIO DE LA AVENIDA CONGRESO EUCARÍSTICO (CARRERA 68) DESDE LA AUTOPISTA SUR HASTA LA CALLE 18 SURY OBRAS COMPLEMENTARIAS EN BOGOTA D.C. GRUPO 1 MANTENIMIENTO</t>
  </si>
  <si>
    <t>P-CTOID600_20</t>
  </si>
  <si>
    <t>ANULA  Y  REEMPLAZA  EL  CRP  202005  2707  PARA  GARANTIZAR  LA  REPROGRAMACION  DEL  CONTRATO  IDU-600-2020  INTERVENTORÍA  INTEGRAL  A  LACONSTRUCCIÓN PARA LA ADECUACIÓN AL SISTEMA TRANSMILENIO DE LA AVENIDA CONGRESO EUCARÍSTICO (CARRERA 68) DESDE LA CARRERA 9 HASTA LAAUTOPISTA SUR Y OBRAS COMPLEMENTARIAS EN BOGOTÁ D.C." GRUPO 2: INTERVENTORÍA MANTENIMIENTO;INTERVENTORIA INTEGRAL A LA CONSTRUCCIÓNPARA LA ADECUACIÓN AL SISTEMA TRANSMILENIO DE LA AVENIDA CONGRESO EUCARÍSTICO (CARRERA 68) DESDE LA CALLE 18 SUR HASTA LA AVENIDAAMÉRICAS Y OBRAS COMPLEMENTARIAS EN BOGOTA D.C. GRUPO 2. MANTENIMIENTO</t>
  </si>
  <si>
    <t>P-CTOID601_20</t>
  </si>
  <si>
    <t>ANULA  Y  REEMPLAZA  EL  CRP  202005  2709  PARA  GARANTIZAR  LA  REPROGRAMACION  DEL  CONTRATO  IDU-601-2020  INTERVENTORÍA  INTEGRAL  A  LACONSTRUCCIÓN PARA LA ADECUACIÓN AL SISTEMA TRANSMILENIO DE LA AVENIDA CONGRESO EUCARÍSTICO (CARRERA 68) DESDE LA CARRERA 9 HASTA LAAUTOPISTA SUR Y OBRAS COMPLEMENTARIAS EN BOGOTÁ D.C." GRUPO 3: INTERVENTORIA INTEGRAL A LA CONSTRUCCIÓN PARA LA ADECUACIÓN AL SISTEMATRANSMILENIO DE LA AVENIDA CONGRESO EUCARÍSTICO (CARRERA 68) DESDE LA AVENIDA AMÉRICAS HASTA LA AVENIDA CENTENARIO (CALLE 13) Y OBRASCOMPLEMENTARIAS EN BOGOTA D.C. GRUPO 3 MANTENIMIENTO</t>
  </si>
  <si>
    <t>P-CTOID602_20</t>
  </si>
  <si>
    <t>ANULA  Y  REEMPLAZA  EL  CRP  202005  2711  PARA  GARANTIZAR  LA  REPROGRAMACION  DEL  CONTRATO  IDU-602-2020  INTERVENTORÍA  INTEGRAL  A  LACONSTRUCCIÓN PARA LA ADECUACIÓN AL SISTEMA TRANSMILENIO DE LA AVENIDA CONGRESO EUCARÍSTICO (CARRERA 68) DESDE LA CARRERA 9 HASTA LAAUTOPISTA SUR Y OBRAS COMPLEMENTARIAS EN BOGOTÁ D.C." GRUPO 4. INTERVENTORIA INTEGRAL A LA CONSTRUCCIÓN PARA LA ADECUACIÓN AL SISTEMATRANSMILENIO  DE  LA  AVENIDA  CONGRESO  EUCARÍSTICO  (CARRERA  68)  DESDE  LA  AVENIDA  ESPERANZA  (CALLE  24)  HASTA  LA  CALLE  46  Y  OBRASCOMPLEMENTARIAS  EN  BOGOTA  D.C.  GRUPO  4  MANTENIMIENTO</t>
  </si>
  <si>
    <t>P-CTOID603_20</t>
  </si>
  <si>
    <t>ANULA  Y  REEMPLAZA  EL  CRP  202005  2713  PARA  GARANTIZAR  LA  REPROGRAMACION  DEL  CONTRATO  IDU-603-2020  INTERVENTORÍA  INTEGRAL  A  LACONSTRUCCIÓN PARA LA ADECUACIÓN AL SISTEMA TRANSMILENIO DE LA AVENIDA CONGRESO EUCARÍSTICO (CARRERA 68) DESDE LA CARRERA 9 HASTA LAAUTOPISTA SUR Y OBRAS COMPLEMENTARIAS EN BOGOTÁ D.C." GRUPO 5: INTERVENTORÍA MANTENIMIENTO;INTERVENTORIA INTEGRAL A LA CONSTRUCCIÓNPARA LA ADECUACIÓN AL SISTEMA TRANSMILENIO DE LA AVENIDA CONGRESO EUCARÍSTICO (CARRERA 68) DESDE LA AVENIDA ESPERANZA (CALLE 24) HASTALA CALLE 46 Y OBRAS COMPLEMENTARIAS EN BOGOTA D.C. GRUPO 5 MANTENIMIENTO</t>
  </si>
  <si>
    <t>P-CTOID604_20</t>
  </si>
  <si>
    <t>ANULA  Y  REEMPLAZA  EL  CRP  202005  2715  PARA  GARANTIZAR  LA  REPROGRAMACION  DEL  CONTRATO  IDU-604-2020  INTERVENTORÍA  INTEGRAL  A  LACONSTRUCCIÓN PARA LA ADECUACIÓN AL SISTEMA TRANSMILENIO DE LA AVENIDA CONGRESO EUCARÍSTICO (CARRERA 68) DESDE LA CARRERA 9 HASTA LAAUTOPISTA SUR Y OBRAS COMPLEMENTARIAS EN BOGOTÁ D.C." GRUPO 6: INTERVENTORÍA MANTENIMIENTO;INTERVENTORIA INTEGRAL A LA CONSTRUCCIÓNPARA LA ADECUACIÓN AL SISTEMA TRANSMILENIO DE LA AVENIDA CONGRESO EUCARÍSTICO (CARRERA 68) DESDE LA CALLE 46 HASTA LA AVENIDA CALLE 66 YOBRAS COMPLEMENTARIAS EN BOGOTA D.C. GRUPO 6 MANTENIMIENTO</t>
  </si>
  <si>
    <t>P-CTOID605_20</t>
  </si>
  <si>
    <t>ANULA  Y  REEMPLAZA  EL  CRP  202005  2717  PARA  GARANTIZAR  LA  REPROGRAMACION  DEL  CONTRATO  IDU-605-2020  INTERVENTORÍA  INTEGRAL  A  LACONSTRUCCIÓN PARA LA ADECUACIÓN AL SISTEMA TRANSMILENIO DE LA AVENIDA CONGRESO EUCARÍSTICO (CARRERA 68) DESDE LA CARRERA 9 HASTA LAAUTOPISTA SUR Y OBRAS COMPLEMENTARIAS EN BOGOTÁ D.C." GRUPO 7: INTERVENTORÍA MANTENIMIENTO;INTERVENTORIA INTEGRAL A LA CONSTRUCCIÓNPARA LA ADECUACIÓN AL SISTEMA TRANSMILENIO DE LA AVENIDA CONGRESO EUCARÍSTICO (CARRERA 68) DESDE LA AVENIDA CALLE 66 HASTA LA CARRERA 65Y OBRAS COMPLEMENTARIAS EN BOGOTA D.C. GRUPO 7 MANTENIMIENTO</t>
  </si>
  <si>
    <t>P-CTOID606_20</t>
  </si>
  <si>
    <t>ANULA  Y  REEMPLAZA  EL  CRP  202005  2719  PARA  GARANTIZAR  LA  REPROGRAMACION  DEL  CONTRATO  IDU-606-2020  INTERVENTORÍA  INTEGRAL  A  LACONSTRUCCIÓN PARA LA ADECUACIÓN AL SISTEMA TRANSMILENIO DE LA AVENIDA CONGRESO EUCARÍSTICO (CARRERA 68) DESDE LA CARRERA 9 HASTA LAAUTOPISTA SUR Y OBRAS COMPLEMENTARIAS EN BOGOTÁ D.C." GRUPO 8: INTERVENTORÍA MANTENIMIENTO;INTERVENTORIA INTEGRAL A LA CONSTRUCCIÓNPARA LA ADECUACIÓN AL SISTEMA TRANSMILENIO DE LA AVENIDA CONGRESO EUCARÍSTICO (CARRERA 68) DESDE LACARRERA 65 HASTA LA CARRERA 48 YOBRAS COMPLEMENTARIAS EN BOGOTA D.C. GRUPO 8 MANTENIMIENT</t>
  </si>
  <si>
    <t>P-CTOID607_20</t>
  </si>
  <si>
    <t>ANULA  Y  REEMPLAZA  EL  CRP  202005  2721  PARA  GARANTIZAR  LA  REPROGRAMACION  DEL  CONTRATO  IDU-607-2020  INTERVENTORÍA  INTEGRAL  A  LACONSTRUCCIÓN PARA LA ADECUACIÓN AL SISTEMA TRANSMILENIO DE LA AVENIDA CONGRESO EUCARÍSTICO (CARRERA 68) DESDE LA CARRERA 9 HASTA LAAUTOPISTA SUR Y OBRAS COMPLEMENTARIAS EN BOGOTÁ D.C." GRUPO 9: INTERVENTORÍA MANTENIMIENTO;INTERVENTORIA INTEGRAL A LA CONSTRUCCIÓNPARA LA ADECUACIÓN AL SISTEMA TRANSMILENIO DE LA AVENIDA CONGRESO EUCARÍSTICO (CARRERA 68) DESDE LA CARRERA 48 HASTA LA CARRERA 9 YOBRAS COMPLEMENTARIAS EN BOGOTA D.C. GRUPO 9 MANTENIMIENTO</t>
  </si>
  <si>
    <t>P-CTOIDU1646_20</t>
  </si>
  <si>
    <t>CTO IDU-1646-2020 CONSTRUCCION PARA LA ADECUACION AL SISTEMA TRANSMILENIO DE LA TRONCAL AVENIDA CIUDAD DE CALI TRAMO 1 - ENTRE LA AVENIDACIRCUNVALAR DEL SUR Y LA AVENIDA BOSA Y OBRAS COMPLEMENTARIAS EN BOGOTÁ D.C. TRAMO 1 - SUBTRAMO 1 MANTENIMIENTO</t>
  </si>
  <si>
    <t>P-CTOIDU1647_20</t>
  </si>
  <si>
    <t>CTO IDU-1647-2020 CONSTRUCCION PARA LA ADECUACION AL SISTEMA TRANSMILENIO DE LA TRONCAL AVENIDA CIUDAD DE CALI TRAMO 1 - ENTRE LA AVENIDABOSA Y LA AVENIDA VILLAVICENCIO Y OBRAS COMPLEMENTARIAS EN BOGOTÁ D.C. TRAMO 1 - SUBTRAMO 2 MANTENIMIENTO.</t>
  </si>
  <si>
    <t>P-CTOIDU1653_20</t>
  </si>
  <si>
    <t>CTO IDU-1653-2020 CONSTRUCCION PARA LA ADECUACION AL SISTEMA TRANSMILENIO DE LA TRONCAL AVENIDA CIUDAD DE CALI TRAMO 1 -ENTRE LA AVENIDA VILLAVICENCIO Y LA AVENIDA MANUEL CEPEDA VARGAS Y OBRAS OMPLEMENTARIAS EN BOGOTÁ D.C. TRAMO 1 - SUBTRAMO 3. MANTENIMIENTO</t>
  </si>
  <si>
    <t>P-CTOIDU1670_20</t>
  </si>
  <si>
    <t>CTO  IDU-1670-2020  CONSTRUCCION  PARA  LA  ADECUACION  AL  SISTEMA  TRANSMILENIO  DE  LA  TRONCAL  AVENIDA  CIUDAD  DE  CALI  TRAMO  1    EN  LAINTERSECCIÓN  DE  LA  AVENIDA  MANUEL  CEPEDA  VARGAS  Y  OBRAS  COMPLEMENTARIAS  EN  BOGOTÁ  D.C.  TRAMO  1  -  SUBTRAMO  4  MANTENIMIENTO</t>
  </si>
  <si>
    <t>P-CTOIDU1666_20</t>
  </si>
  <si>
    <t>CTO IDU-1666-2020. INTERVENTORIA INTEGRAL PARA CONSTRUCCION PARA LA ADECUACION AL SISTEMA TRANSMILENIO DE LA TRONCAL AVENIDA CIUDAD DECALI TRAMO 1  ENTRE LA AVENIDA CIRCUNVALAR DEL SUR Y LA AVENIDA BOSA Y OBRAS COMPLEMENTARIAS EN BOGOTÁ D.C. GRUPO 1 MANTENIMIENTO.</t>
  </si>
  <si>
    <t>P-CTOIDU1667_20</t>
  </si>
  <si>
    <t>CTO IDU-1667-2020. INTERVENTORIA INTEGRAL PARA CONSTRUCCION PARA LA ADECUACION AL SISTEMA TRANSMILENIO DE LA TRONCAL AVENIDA CIUDAD DECALI TRAMO 1  ENTRE LA AVENIDA BOSA Y LA AVENIDA VILLAVICENCIO Y OBRAS COMPLEMENTARIAS EN BOGOTÁ D.C. GRUPO 2 MANTENIMIENTO.</t>
  </si>
  <si>
    <t>P-CTOIDU1674_20</t>
  </si>
  <si>
    <t>CTO IDU-1674-2020. INTERVENTORIA INTEGRAL PARA CONSTRUCCION PARA LA ADECUACION AL SISTEMA TRANSMILENIO DE LA TRONCAL AVENIDA CIUDAD DECALI  TRAMO  1    ENTRE  LA  AVENIDA  VILLAVICENCIO  Y  LA  AVENIDA  MANUEL  CEPEDA  VARGAS  Y  OBRAS  COMPLEMENTARIAS  EN  BOGOTÁ  D.C.  GRUPO  3MANTENIMIENTO.</t>
  </si>
  <si>
    <t>P-CTOIDU1697_20</t>
  </si>
  <si>
    <t>CTO IDU-1697-2020. INTERVENTORIA INTEGRAL PARA CONSTRUCCION PARA LA ADECUACION AL SISTEMA TRANSMILENIO DE LA TRONCAL AVENIDA CIUDAD DECALI TRAMO 1 EN LA INTERSECCIÓN DE LA AVENIDA MANUEL CEPEDA VARGAS Y OBRAS COMPLEMENTARIAS EN BOGOTÁ D.C. GRUPO 4 MANTENIMIENTO.</t>
  </si>
  <si>
    <t>P-CTOID345-20</t>
  </si>
  <si>
    <t>ANULA  Y  REEMPLAZA  EL  CRP  202005  2547  PARA  GARANTIZAR  LA  REPROGRAMACION  DEL  CONTRATO  IDU-345-2020  PARA  LA  CONSTRUCCIÓN  PARA  LAADECUACIÓN AL SISTEMA TRANSMILENIO DE LA AVENIDA CONGRESO EUCARÍSTICO (CARRERA 68) DESDE LA CARRERA 9 HASTA LA AUTOPISTA SUR Y OBRASCOMPLEMENTARIAS EN BOGOTÁ D.C. GRUPO 1: CONSTRUCCIÓN PARA LA ADECUACIÓN AL SISTEMA TRANSMILENIO DE LA AVENIDA CONGRESO EUCARÍSTICO(CARRERA 68) DESDE LA AUTOPISTA SUR  HASTA LA CALLE 18 SUR Y OBRAS COMPLEMENTARIAS EN BOGOTÁ D.C</t>
  </si>
  <si>
    <t>P-CTOID346-20</t>
  </si>
  <si>
    <t>ANULA  Y  REEMPLAZA  EL  CRP  202005  2568  PARA  GARANTIZAR  LA  REPROGRAMACION  DEL  CONTRATO  IDU-346-2020  PARA  LA  CONSTRUCCIÓN  PARA  LAADECUACIÓN AL SISTEMA TRANSMILENIO DE LA AVENIDA CONGRESO EUCARÍSTICO (CARRERA 68) DESDE LA CARRERA 9 HASTA LA AUTOPISTA SUR Y OBRASCOMPLEMENTARIAS EN BOGOTÁ D.C. GRUPO 2: CONSTRUCCIÓN PARA LA ADECUACIÓN AL SISTEMA TRANSMILENIO DE LA AVENIDA CONGRESO EUCARÍSTICO(CARRERA 68) DESDE LA CALLE 18 SUR  HASTA LA AVENIDA AMÉRICAS Y OBRAS COMPLEMENTARIAS EN BOGOTÁ D.C</t>
  </si>
  <si>
    <t>P-CTOID347-20</t>
  </si>
  <si>
    <t>ANULA  Y  REEMPLAZA  EL  CRP  202005  2570  PARA  GARANTIZAR  LA  REPROGRAMACION  DEL  CONTRATO  IDU-347-2020  PARA  LA  CONSTRUCCIÓN  PARA  LAADECUACIÓN AL SISTEMA TRANSMILENIO DE LA AVENIDA CONGRESO EUCARÍSTICO (CARRERA 68) DESDE LA CARRERA 9 HASTA LA AUTOPISTA SUR Y OBRASCOMPLEMENTARIAS EN BOGOTÁ D.C. GRUPO 3: CONSTRUCCIÓN PARA LA ADECUACIÓN AL SISTEMA TRANSMILENIO DE LA AVENIDA CONGRESO EUCARÍSTICO(CARRERA 68) DESDE LA AVENIDA AMÉRICAS HASTA LA AVENIDA CENTENARIO (CALLE 13) Y OBRAS COMPLEMENTARIAS EN BOGOTÁ D.C</t>
  </si>
  <si>
    <t>P-CTOID348-20</t>
  </si>
  <si>
    <t>ANULA  Y  REEMPLAZA  EL  CRP  202005  2572  PARA  GARANTIZAR  LA  REPROGRAMACION  DEL  CONTRATO  IDU-348-2020  PARA  LA  CONSTRUCCIÓN  PARA  LAADECUACIÓN AL SISTEMA TRANSMILENIO DE LA AVENIDA CONGRESO EUCARÍSTICO (CARRERA 68) DESDE LA CARRERA 9 HASTA LA AUTOPISTA SUR Y OBRASCOMPLEMENTARIAS EN BOGOTÁ D.C. GRUPO 4:CONSTRUCCIÓN PARA LA ADECUACIÓN AL SISTEMA TRANSMILENIO DE LA AVENIDA CONGRESO EUCARÍSTICO(CARRERA 68) DESDE LA AVENIDA  CENTENARIO (CALLE 13) HASTA LA AVENIDA ESPERANZA (CALLE 24) Y OBRAS COMPLEMENTARIAS EN BOGOTÁ D.C</t>
  </si>
  <si>
    <t>P-CTOID349-20</t>
  </si>
  <si>
    <t>ANULA  Y  REEMPLAZA  EL  CRP  202005  2574  PARA  GARANTIZAR  LA  REPROGRAMACION  DEL  CONTRATO  IDU-349-2020  PARA  LA  CONSTRUCCIÓN  PARA  LAADECUACIÓN AL SISTEMA TRANSMILENIO DE LA AVENIDA CONGRESO EUCARÍSTICO (CARRERA 68) DESDE LA CARRERA 9 HASTA LA AUTOPISTA SUR Y OBRASCOMPLEMENTARIAS EN BOGOTÁ D.C. GRUPO 5: CONSTRUCCIÓN PARA LA ADECUACIÓN AL SISTEMA TRANSMILENIO DE LA AVENIDA CONGRESO EUCARÍSTICO(CARRERA 68) DESDE LA AVENIDA  ESPERANZA (CALLE 24) HASTA LA CALLE 46 Y OBRAS COMPLEMENTARIAS EN BOGOTÁ D.C</t>
  </si>
  <si>
    <t>P-CTOID350-20</t>
  </si>
  <si>
    <t>ANULA  Y  REEMPLAZA  EL  CRP  202005  2648  PARA  GARANTIZAR  LA  REPROGRAMACION  DEL  CONTRATO  IDU-350-2020  PARA  LA  CONSTRUCCIÓN  PARA  LAADECUACIÓN AL SISTEMA TRANSMILENIO DE LA AVENIDA CONGRESO EUCARÍSTICO (CARRERA 68) DESDE LA CARRERA 9 HASTA LA AUTOPISTA SUR Y OBRASCOMPLEMENTARIAS EN BOGOTÁ D.C. GRUPO 6: CONSTRUCCIÓN PARA LA ADECUACIÓN AL SISTEMA TRANSMILENIO DE LA AVENIDA CONGRESO EUCARÍSTICO(CARRERA 68) DESDE LA CALLE 46 HASTA LA AVENIDA CALLE 66 Y OBRAS COMPLEMENTARIAS EN BOGOTA D.C</t>
  </si>
  <si>
    <t>P-CTOID351-20</t>
  </si>
  <si>
    <t>ANULA  Y  REEMPLAZA  EL  CRP  202005  2576  PARA  GARANTIZAR  LA  REPROGRAMACION  DEL  CONTRATO  IDU-351-2020  PARA  LA  CONSTRUCCIÓN  PARA  LAADECUACIÓN AL SISTEMA TRANSMILENIO DE LA AVENIDA CONGRESO EUCARÍSTICO (CARRERA 68) DESDE LA CARRERA 9 HASTA LA AUTOPISTA SUR Y OBRASCOMPLEMENTARIAS EN BOGOTÁ D.C. GRUPO 7: CONSTRUCCIÓN PARA LA ADECUACIÓN AL SISTEMA TRANSMILENIO DE LA AVENIDA CONGRESO EUCARÍSTICO(CARRERA 68) DESDE LA AVENIDA CALLE 66 HASTA LA CARRERA 65 Y OBRAS COMPLEMENTARIAS EN BOGOTÁ D.C</t>
  </si>
  <si>
    <t>P-CTOID352-20</t>
  </si>
  <si>
    <t>ANULA Y REEMPLAZA EL CRP 202005 2578 PARA GARANTIZAR LA REPROGRAMACION DEL CONTRATO IDU-352-2020 PARA LA CONSTRUCCIÓN PARA LA ADECUACIÓN AL SISTEMA TRANSMILENIO DE LA AVENIDA CONGRESO EUCARÍSTICO (CARRERA 68) DESDE LA CARRERA 9 HASTA LA AUTOPISTA SUR Y OBRAS COMPLEMENTARIAS EN BOGOTÁ D.C. GRUPO 8:CONSTRUCCIÓN PARA LA ADECUACIÓN AL SISTEMA TRANSMILENIO DE LA AVENIDA CONGRESO EUCARÍSTICO (CARRERA 68) DESDE LA CARRERA 65 HASTA LA CARRERA 48 Y OBRAS COMPLEMENTARIAS EN BOGOTÁ D.C</t>
  </si>
  <si>
    <t>P-CTOID353-20</t>
  </si>
  <si>
    <t>ANULA  Y  REEMPLAZA  EL  CRP  202005  2580  PARA  GARANTIZAR  LA  REPROGRAMACION  DEL  CONTRATO  IDU-353-2020  PARA  LA  CONSTRUCCIÓN  PARA  LAADECUACIÓN AL SISTEMA TRANSMILENIO DE LA AVENIDA CONGRESO EUCARÍSTICO (CARRERA 68) DESDE LA CARRERA 9 HASTA LA AUTOPISTA SUR Y OBRASCOMPLEMENTARIAS EN BOGOTÁ D.C. GRUPO 9: CONSTRUCCIÓN PARA LA ADECUACIÓN AL SISTEMA TRANSMILENIO DE LA AVENIDA CONGRESO EUCARÍSTICO(CARRERA 68) DESDE LA CARRERA 48 HASTA LA CARRERA 9 Y OBRAS COMPLEMENTARIAS EN BOGOTÁ D.C</t>
  </si>
  <si>
    <t>P-CTOID599-20</t>
  </si>
  <si>
    <t>ANULA  Y  REEMPLAZA  EL  CRP  202005  2704  PARA  GARANTIZAR  LA  REPROGRAMACION  DEL  CONTRATO  IDU-599-2020  INTERVENTORÍA  INTEGRAL  A  LACONSTRUCCIÓN PARA LA ADECUACIÓN AL SISTEMA TRANSMILENIO DE LA AVENIDA CONGRESO EUCARÍSTICO (CARRERA 68) DESDE LA CARRERA 9 HASTA LAAUTOPISTA SUR Y OBRAS COMPLEMENTARIAS EN BOGOTÁ D.C." GRUPO 1:INTERVENTORÍA INTEGRAL A LA CONSTRUCCIÓN PARA LA ADECUACIÓN AL SISTEMATRANSMILENIO DE LA AVENIDA CONGRESO EUCARÍSTICO (CARRERA 68) DESDE LA AUTOPISTA SUR HASTA LA CALLE 18 SUR Y OBRAS COMPLEMENTARIAS ENBOGOTÁ D.C.</t>
  </si>
  <si>
    <t>P-CTOID600-20</t>
  </si>
  <si>
    <t>ANULA  Y  REEMPLAZA  EL  CRP  202005  2706  PARA  GARANTIZAR  LA  REPROGRAMACION  DEL  CONTRATO  IDU-600-2020  INTERVENTORÍA  INTEGRAL  A  LACONSTRUCCIÓN PARA LA ADECUACIÓN AL SISTEMA TRANSMILENIO DE LA AVENIDA CONGRESO EUCARÍSTICO (CARRERA 68) DESDE LA CARRERA 9 HASTA LAAUTOPISTA SUR Y OBRAS COMPLEMENTARIAS EN BOGOTÁ D.C." GRUPO 2: INTERVENTORÍA INTEGRAL A LA CONSTRUCCIÓN PARA LA ADECUACIÓN AL SISTEMATRANSMILENIO DE LA AVENIDA CONGRESO EUCARÍSTICO (CARRERA 68) DESDE LA CALLE 18 SUR HASTA LA AVENIDA AMÉRICAS Y OBRAS COMPLEMENTARIASEN BOGOTÁ D.C.GRUPO 2</t>
  </si>
  <si>
    <t>P-CTOID601-20</t>
  </si>
  <si>
    <t>ANULA  Y  REEMPLAZA  EL  CRP  202005  2708  PARA  GARANTIZAR  LA  REPROGRAMACION  DEL  CONTRATO  IDU-601-2020  INTERVENTORÍA  INTEGRAL  A  LACONSTRUCCIÓN PARA LA ADECUACIÓN AL SISTEMA TRANSMILENIO DE LA AVENIDA CONGRESO EUCARÍSTICO (CARRERA 68) DESDE LA CARRERA 9 HASTA LAAUTOPISTA SUR Y OBRAS COMPLEMENTARIAS EN BOGOTÁ D.C." GRUPO 3: INTERVENTORÍA INTEGRAL A LA CONSTRUCCIÓN PARA LA ADECUACIÓN AL SISTEMATRANSMILENIO DE LA AVENIDA CONGRESO  EUCARÍSTICO (CARRERA 68) DESDE LA AVENIDA AMÉRICAS HASTA LA AVENIDA CENTENARIO (CALLE 13) Y OBRASCOMPLEMENTARIAS EN BOGOTÁ D.C. GRUPO 3</t>
  </si>
  <si>
    <t>P-CTOID602-20</t>
  </si>
  <si>
    <t>ANULA  Y  REEMPLAZA  EL  CRP  202005  2710  PARA  GARANTIZAR  LA  REPROGRAMACION  DEL  CONTRATO  IDU-602-2020  INTERVENTORÍA  INTEGRAL  A  LACONSTRUCCIÓN PARA LA ADECUACIÓN AL SISTEMA TRANSMILENIO DE LA AVENIDA CONGRESO EUCARÍSTICO (CARRERA 68) DESDE LA CARRERA 9 HASTA LAAUTOPISTA SUR Y OBRAS COMPLEMENTARIAS EN BOGOTÁ D.C." GRUPO 4: INTERVENTORIA INTEGRAL A LA CONSTRUCCIÓN PARA LA ADECUACIÓN AL SISTEMATRANSMILENIO  DE  LA  AVENIDA  CONGRESO  EUCARÍSTICO  (CARRERA  68)  DESDE  LA  AVENIDA  ESPERANZA  (CALLE  24)  HASTA  LA  CALLE  46  Y  OBRASCOMPLEMENTARIAS  EN  BOGOTA  D.C.  GRUPO  4</t>
  </si>
  <si>
    <t>P-CTOID604-20</t>
  </si>
  <si>
    <t>ANULA  Y  REEMPLAZA  EL  CRP  202005  2714  PARA  GARANTIZAR  LA  REPROGRAMACION  DEL  CONTRATO  IDU-604-2020  INTERVENTORÍA  INTEGRAL  A  LACONSTRUCCIÓN PARA LA ADECUACIÓN AL SISTEMA TRANSMILENIO DE LA AVENIDA CONGRESO EUCARÍSTICO (CARRERA 68) DESDE LA CARRERA 9 HASTA LAAUTOPISTA SUR Y OBRAS COMPLEMENTARIAS EN BOGOTÁ D.C." GRUPO 6: INTERVENTORÍA INTEGRAL A LA CONSTRUCCIÓN PARA LA ADECUACIÓN AL SISTEMATRANSMILENIO DE LA AVENIDA CONGRESO EUCARÍSTICO (CARRERA 68) DESDE LA CALLE 46 HASTA LA AVENIDA CALLE 66 Y OBRAS COMPLEMENTARIAS ENBOGOTÁ D.C.GRUPO 6</t>
  </si>
  <si>
    <t>P-CTOID603-20</t>
  </si>
  <si>
    <t>ANULA  Y  REEMPLAZA  EL  CRP  202005  2712  PARA  GARANTIZAR  LA  REPROGRAMACION  DEL  CONTRATO  IDU-603-2020  INTERVENTORÍA  INTEGRAL  A  LACONSTRUCCIÓN PARA LA ADECUACIÓN AL SISTEMA TRANSMILENIO DE LA AVENIDA CONGRESO EUCARÍSTICO (CARRERA 68) DESDE LA CARRERA 9 HASTA LAAUTOPISTA SUR Y OBRAS COMPLEMENTARIAS EN BOGOTÁ D.C." GRUPO 5: INTERVENTORÍA INTEGRAL A LA CONSTRUCCIÓN PARA LA ADECUACIÓN AL SISTEMATRANSMILENIO  DE  LA  AVENIDA  CONGRESO  EUCARÍSTICO  (CARRERA  68)  DESDE  LA  AVENIDA  ESPERANZA  (CALLE  24)  HASTA  LA  CALLE  46  Y  OBRASCOMPLEMENTARIAS  EN  BOGOTÁ  D.C.GRUPO  5</t>
  </si>
  <si>
    <t>P-CTOID605-20</t>
  </si>
  <si>
    <t>ANULA  Y  REEMPLAZA  EL  CRP  202005  2716  PARA  GARANTIZAR  LA  REPROGRAMACION  DEL  CONTRATO  IDU-605-2020  INTERVENTORÍA  INTEGRAL  A  LACONSTRUCCIÓN PARA LA ADECUACIÓN AL SISTEMA TRANSMILENIO DE LA AVENIDA CONGRESO EUCARÍSTICO (CARRERA 68) DESDE LA CARRERA 9 HASTA LAAUTOPISTA SUR Y OBRAS COMPLEMENTARIAS EN BOGOTÁ D.C." GRUPO 7: INTERVENTORÍA INTEGRAL A LA CONSTRUCCIÓN PARA LA ADECUACIÓN AL SISTEMATRANSMILENIO DE LA AVENIDA CONGRESO EUCARÍSTICO (CARRERA 68) DESDE LA AVENIDA CALLE 66 HASTA LA CARRERA 65 Y OBRAS COMPLEMENTARIAS ENBOGOTÁ D.C.GRUPO7.</t>
  </si>
  <si>
    <t>P-CTOID606-20</t>
  </si>
  <si>
    <t>ANULA  Y  REEMPLAZA  EL  CRP  202005  2718  PARA  GARANTIZAR  LA  REPROGRAMACION  DEL  CONTRATO  IDU-606-2020  INTERVENTORÍA  INTEGRAL  A  LACONSTRUCCIÓN PARA LA ADECUACIÓN AL SISTEMA TRANSMILENIO DE LA AVENIDA CONGRESO EUCARÍSTICO (CARRERA 68) DESDE LA CARRERA 9 HASTA LAAUTOPISTA SUR Y OBRAS COMPLEMENTARIAS EN BOGOTÁ D.C." GRUPO 8: INTERVENTORÍA INTEGRAL A LA CONSTRUCCIÓN PARA LA ADECUACIÓN AL SISTEMATRANSMILENIO DE LA AVENIDA CONGRESO EUCARÍSTICO (CARRERA 68) DESDE LA CARRERA 65 HASTA LA CARRERA 48 Y OBRAS COMPLEMENTARIAS ENBOGOTÁ D.C. GRUPO 8</t>
  </si>
  <si>
    <t>P-CTOID607-20</t>
  </si>
  <si>
    <t>ANULA  Y  REEMPLAZA  EL  CRP  202005  2720  PARA  GARANTIZAR  LA  REPROGRAMACION  DEL  CONTRATO  IDU-607-2020  INTERVENTORÍA  INTEGRAL  A  LACONSTRUCCIÓN PARA LA ADECUACIÓN AL SISTEMA TRANSMILENIO DE LA AVENIDA CONGRESO EUCARÍSTICO (CARRERA 68) DESDE LA CARRERA 9 HASTA LAAUTOPISTA SUR Y OBRAS COMPLEMENTARIAS EN BOGOTÁ D.C." GRUPO 9: INTERVENTORÍA INTEGRAL A LA CONSTRUCCIÓN PARA LA ADECUACIÓN AL SISTEMATRANSMILENIO DE LA AVENIDA CONGRESO EUCARÍSTICO (CARRERA 68) DESDE LA CARRERA 48 HASTA LA CARRERA 9 Y OBRAS COMPLEMENTARIAS ENBOGOTÁ D.C GRUPO 9.</t>
  </si>
  <si>
    <t>P-CTOIDU1646-20</t>
  </si>
  <si>
    <t>CTO IDU-1646-2020 CONSTRUCCION PARA LA ADECUACION AL SISTEMA TRANSMILENIO DE LA TRONCAL AVENIDA CIUDAD DE CALI TRAMO 1 - ENTRE LA AVENIDA CIRCUNVALAR DEL SUR Y LA AVENIDA BOSA Y OBRAS COMPLEMENTARIAS EN BOGOTÁ D.C. TRAMO 1 - SUBTRAMO 1</t>
  </si>
  <si>
    <t>P-CTOIDU1647-20</t>
  </si>
  <si>
    <t>CTO IDU-1647-2020 CONSTRUCCION PARA LA ADECUACION AL SISTEMA TRANSMILENIO DE LA TRONCAL AVENIDA CIUDAD DE CALI TRAMO 1 - ENTRE LA AVENIDA BOSA Y LA AVENIDA VILLAVICENCIO Y OBRAS COMPLEMENTARIAS EN BOGOTÁ D.C. TRAMO 1 - SUBTRAMO 2</t>
  </si>
  <si>
    <t>P-CTOIDU1653-20</t>
  </si>
  <si>
    <t>CTO IDU-1653-2020 CONSTRUCCION PARA LA ADECUACION AL SISTEMA TRANSMILENIO DE LA TRONCAL AVENIDA CIUDAD DE CALI TRAMO 1 -ENTRE LA AVENIDAVILLAVICENCIO Y LA AVENIDA MANUEL CEPEDA VARGAS Y OBRAS COMPLEMENTARIAS EN BOGOTÁ D.C. TRAMO 1 - SUBTRAMO 3</t>
  </si>
  <si>
    <t>P-CTOIDU1670-20</t>
  </si>
  <si>
    <t>CTO  IDU-1670-2020  CONSTRUCCION  PARA  LA  ADECUACION  AL  SISTEMA  TRANSMILENIO  DE  LA  TRONCAL  AVENIDA  CIUDAD  DE  CALI  TRAMO  1    EN  LAINTERSECCIÓN  DE  LA  AVENIDA  MANUEL  CEPEDA  VARGAS  Y  OBRAS  COMPLEMENTARIAS  EN  BOGOTÁ  D.C.  TRAMO  1  -  SUBTRAMO  4</t>
  </si>
  <si>
    <t>P-CTOIDU1667-20</t>
  </si>
  <si>
    <t>CTO IDU-1667-2020. INTERVENTORIA INTEGRAL PARA CONSTRUCCION PARA LA ADECUACION AL SISTEMA TRANSMILENIO DE LA TRONCAL AVENIDA CIUDAD DECALI TRAMO 1  ENTRE LA AVENIDA BOSA Y LA AVENIDA VILLAVICENCIO Y OBRAS COMPLEMENTARIAS EN BOGOTÁ D.C. GRUPO 2.</t>
  </si>
  <si>
    <t>P-CTOIDU1674-20</t>
  </si>
  <si>
    <t>CTO IDU-1674-2020. INTERVENTORIA INTEGRAL PARA CONSTRUCCION PARA LA ADECUACION AL SISTEMA TRANSMILENIO DE LA TRONCAL AVENIDA CIUDAD DECALI TRAMO 1  ENTRE LA AVENIDA VILLAVICENCIO Y LA AVENIDA MANUEL CEPEDA VARGAS Y OBRAS COMPLEMENTARIAS EN BOGOTÁ D.C. GRUPO 3.</t>
  </si>
  <si>
    <t>P-CTOIDU1666-20</t>
  </si>
  <si>
    <t>CTO IDU-1666-2020 INTERVENTORIA INTEGRAL PARA LA CONSTRUCCION PARA LA ADECUACION AL SISTEMA TRANSMILENIO DE LA TRONCAL AVENIDA CIUDADDE CALI TRAMO 1  ENTRE LA AVENIDA CIRCUNVALAR DEL SUR Y LA AVENIDA BOSA Y OBRAS COMPLEMENTARIAS EN BOGOTÁ D.C.</t>
  </si>
  <si>
    <t>P-CTOIDU1697-20</t>
  </si>
  <si>
    <t>CTO IDU-1697-2020. INTERVENTORIA INTEGRAL PARA CONSTRUCCION PARA LA ADECUACION AL SISTEMA TRANSMILENIO DE LA TRONCAL AVENIDA CIUDAD DECALI TRAMO 1 EN LA INTERSECCIÓN DE LA AVENIDA MANUEL CEPEDA VARGAS Y OBRAS COMPLEMENTARIAS EN BOGOTÁ D.C. GRUPO 4.</t>
  </si>
  <si>
    <t>CTO740-20</t>
  </si>
  <si>
    <t xml:space="preserve">DCC75 CONSTITUIR UN ENCARGO FIDUCIARIO DE ADMINISTRACION FUENTE DE PAGO Y PAGOS A TRAVES DEL CUAL: I) SE REALIZARA LA ADMINISTRACION DE LOS RECURSOS COFINANCIADOS DE ACUERDO CON LO ESTABLECIDO EN EL CONTRATO FIDUCIARIO Y EN EL MANUAL OPERATIVO DEL FIDEICOMISO EN RAZON DEL CONVENIO DE COFINANCIACION NACION-DISTRITO 002 DE 2018 ASI COMO SUS ADICIONES Y/O MODIFICACIONES II) SE REALIZARA LA ADMINISTRACION DE RECURSOS DE OTRAS FUENTES DIFERENTES A LOS ESTABLECIDOS EN EL CONVENIO DE COFINANCIACION NACION Ã¿Â¿Â¿ DISTRITO 002 DE 2018 ASI COMO
SUS ADICIONES Y/O MODIFICACIONES DIRIGIDOS AL PROYECTO RELACIONADO CON EL DESARROLLO E IMPLEMENTACION DE LAS TRONCALES ALIMENTADORAS
DE LA PRIMERA LINEA DEL METRO DE BOGOTA D.C. -PLMB-  III) SE EFECTUARAN LOS PAGOS DE LOS COMPONENTES ELEGIBLES DEL PROYECTO CON CARGO A
LOS RECURSOS COFINANCIADOS Y/O DE OTRAS FUENTES BAJO LINEAMIENTOS ORDENADOS POR EL COMITE FIDUCIARIO(...)
</t>
  </si>
  <si>
    <t>P-CTOIDU 1456-23</t>
  </si>
  <si>
    <t>CONSTRUCCIÓN DE LA INTERSECCIÓN A DESNIVEL DE PUENTE ARANDA Y DEMÁS OBRAS COMPLEMENTARIAS CORRESPONDIENTE A LAS OBRAS DE ADECUACIÓN AL SISTEMA TRANSMILENIO DE LA TRONCAL CALLE 13 EN BOGOTÁ D.C</t>
  </si>
  <si>
    <t>P-CTOIDU 1450-23</t>
  </si>
  <si>
    <t>CONSTRUCCIÓN PARA LA ADECUACIÓN DE LA CALLE 13 AL SISTEMA DE TRANSPORTE PÚBLICO MASIVO CALZADAS DE TRÁFICO MIXTO NUEVAS CICLORRUTAS Y ESPACIO PÚBLICO DESDE EL LÍMITE OCCIDENTAL DEL DISTRITO HASTA LA CONEXIÓN CON LA INTERSECCIÓN DE PUENTE ARANDA INCLUIDAS LAS DEMÁS OBRAS COMPLEMENTARIAS EN
BOGOTÁ D.C.-LOTE 2</t>
  </si>
  <si>
    <t>P-CTOIDU1550-23</t>
  </si>
  <si>
    <t>INTERVENTORÍA INTEGRAL A LA CONSTRUCCIÓN DE LA INTERSECCIÓN A DESNIVEL DE PUENTE ARANDA Y DEMÁS OBRAS COMPLEMENTARIAS CORRESPONDIENTE A LAS OBRAS DE ADECUACIÓN AL SISTEMA TRANSMILENIO DE LA TRONCAL C</t>
  </si>
  <si>
    <t>P-CTOIDU 1653-23</t>
  </si>
  <si>
    <t>LOTE 2: INTERVENTORÍA INTEGRAL A LA CONSTRUCCIÓN PARA LA ADECUACIÓN DE CALLE 13 AL SISTEMA DE TRANSPORTE PÚBLICO MASIVO CALZADAS DE TRÁFICO MIXTO NUEVAS CICLORRUTAS Y ESPACIO PÚBLICO DESDE LA CONEXIÓN CON LA INTERSECCIÓN DE PUENTE ARANDA HASTA LA CONEXIÓN CON LA  INTERSECCIÓN DE LA AVENIDA BOYACÁ INCLUIDAS LAS DEMÁS OBRAS COMPLEMENTARIAS EN BOGOTÁ D.C.</t>
  </si>
  <si>
    <t>PROYECTO</t>
  </si>
  <si>
    <t>EXTENSION CARACAS SUR</t>
  </si>
  <si>
    <t>CABLE AEREO POTOSÍ</t>
  </si>
  <si>
    <t>CORREDOR CARRERA SEPTIMA</t>
  </si>
  <si>
    <t>TRONCAL CARRERA 68</t>
  </si>
  <si>
    <t>TRONCAL CIUDAD DE CALI</t>
  </si>
  <si>
    <t>HONORARIOS ENCARGO FIDUCIARIO</t>
  </si>
  <si>
    <t>TRONCAL CALLE 13</t>
  </si>
  <si>
    <t>MES SEPT</t>
  </si>
  <si>
    <t>ACUMULADOS SEPT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</si>
</sst>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3" formatCode="_-* #,##0.00_-;\-* #,##0.00_-;_-* &quot;-&quot;??_-;_-@_-"/>
    <numFmt numFmtId="164" formatCode="_-* #,##0\ _P_t_a_-;\-* #,##0\ _P_t_a_-;_-* &quot;-&quot;\ _P_t_a_-;_-@_-"/>
    <numFmt numFmtId="165" formatCode="_-* #,##0_-;\-* #,##0_-;_-* &quot;-&quot;??_-;_-@_-"/>
  </numFmts>
  <fonts count="12" x14ac:knownFonts="1">
    <font>
      <sz val="11"/>
      <color theme="1"/>
      <name val="Calibri"/>
      <family val="2"/>
      <scheme val="minor"/>
    </font>
    <font>
      <sz val="11"/>
      <color theme="1"/>
      <name val="Calibri"/>
      <family val="2"/>
      <scheme val="minor"/>
    </font>
    <font>
      <sz val="10"/>
      <name val="Arial"/>
      <family val="2"/>
    </font>
    <font>
      <sz val="8"/>
      <name val="Times New Roman"/>
      <family val="1"/>
    </font>
    <font>
      <b/>
      <sz val="8"/>
      <name val="Times New Roman"/>
      <family val="1"/>
    </font>
    <font>
      <sz val="9"/>
      <name val="Arial"/>
      <family val="2"/>
    </font>
    <font>
      <b/>
      <sz val="9"/>
      <name val="Arial"/>
      <family val="2"/>
    </font>
    <font>
      <sz val="8"/>
      <name val="Arial"/>
      <family val="2"/>
    </font>
    <font>
      <b/>
      <sz val="8"/>
      <color indexed="8"/>
      <name val="Times New Roman"/>
      <family val="1"/>
    </font>
    <font>
      <b/>
      <sz val="7"/>
      <name val="Times New Roman"/>
      <family val="1"/>
    </font>
    <font>
      <sz val="9"/>
      <color rgb="FF000000"/>
      <name val="Calibri"/>
      <family val="2"/>
      <scheme val="minor"/>
    </font>
    <font>
      <b/>
      <sz val="10"/>
      <name val="Arial"/>
      <family val="2"/>
    </font>
  </fonts>
  <fills count="3">
    <fill>
      <patternFill patternType="none"/>
    </fill>
    <fill>
      <patternFill patternType="gray125"/>
    </fill>
    <fill>
      <patternFill patternType="solid">
        <fgColor theme="0"/>
        <bgColor indexed="64"/>
      </patternFill>
    </fill>
  </fills>
  <borders count="3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42" fontId="1" fillId="0" borderId="0" applyFont="0" applyFill="0" applyBorder="0" applyAlignment="0" applyProtection="0"/>
    <xf numFmtId="0" fontId="2" fillId="0" borderId="0"/>
    <xf numFmtId="164" fontId="2" fillId="0" borderId="0" applyFont="0" applyFill="0" applyBorder="0" applyAlignment="0" applyProtection="0"/>
  </cellStyleXfs>
  <cellXfs count="55">
    <xf numFmtId="0" fontId="0" fillId="0" borderId="0" xfId="0"/>
    <xf numFmtId="0" fontId="3" fillId="0" borderId="0" xfId="3" applyFont="1"/>
    <xf numFmtId="3" fontId="5" fillId="0" borderId="7" xfId="3" quotePrefix="1" applyNumberFormat="1" applyFont="1" applyBorder="1" applyAlignment="1">
      <alignment horizontal="left" vertical="top" wrapText="1"/>
    </xf>
    <xf numFmtId="3" fontId="5" fillId="0" borderId="8" xfId="3" applyNumberFormat="1" applyFont="1" applyBorder="1" applyAlignment="1">
      <alignment vertical="top" wrapText="1"/>
    </xf>
    <xf numFmtId="49" fontId="5" fillId="0" borderId="9" xfId="4" applyNumberFormat="1" applyFont="1" applyFill="1" applyBorder="1" applyAlignment="1">
      <alignment horizontal="center" vertical="center" wrapText="1"/>
    </xf>
    <xf numFmtId="3" fontId="5" fillId="0" borderId="10" xfId="3" applyNumberFormat="1" applyFont="1" applyBorder="1" applyAlignment="1">
      <alignment vertical="center" wrapText="1"/>
    </xf>
    <xf numFmtId="1" fontId="6" fillId="0" borderId="11" xfId="4" applyNumberFormat="1" applyFont="1" applyFill="1" applyBorder="1" applyAlignment="1">
      <alignment horizontal="center" vertical="center" wrapText="1"/>
    </xf>
    <xf numFmtId="3" fontId="6" fillId="0" borderId="12" xfId="4" applyNumberFormat="1" applyFont="1" applyFill="1" applyBorder="1" applyAlignment="1">
      <alignment horizontal="center" vertical="center" wrapText="1"/>
    </xf>
    <xf numFmtId="0" fontId="7" fillId="0" borderId="0" xfId="3" applyFont="1"/>
    <xf numFmtId="0" fontId="8" fillId="0" borderId="16" xfId="3" applyFont="1" applyBorder="1" applyAlignment="1">
      <alignment horizontal="center"/>
    </xf>
    <xf numFmtId="0" fontId="8" fillId="0" borderId="17" xfId="3" applyFont="1" applyBorder="1" applyAlignment="1">
      <alignment horizontal="center"/>
    </xf>
    <xf numFmtId="0" fontId="8" fillId="0" borderId="18" xfId="3" applyFont="1" applyBorder="1" applyAlignment="1">
      <alignment horizontal="center"/>
    </xf>
    <xf numFmtId="0" fontId="8" fillId="0" borderId="19" xfId="3" applyFont="1" applyBorder="1" applyAlignment="1">
      <alignment horizontal="center"/>
    </xf>
    <xf numFmtId="0" fontId="8" fillId="0" borderId="20" xfId="3" applyFont="1" applyBorder="1" applyAlignment="1">
      <alignment horizontal="center"/>
    </xf>
    <xf numFmtId="0" fontId="8" fillId="0" borderId="21" xfId="3" applyFont="1" applyBorder="1" applyAlignment="1">
      <alignment horizontal="center" vertical="center"/>
    </xf>
    <xf numFmtId="0" fontId="8" fillId="0" borderId="22" xfId="3" applyFont="1" applyBorder="1" applyAlignment="1">
      <alignment horizontal="center" vertical="center"/>
    </xf>
    <xf numFmtId="0" fontId="9" fillId="0" borderId="23" xfId="3" quotePrefix="1" applyFont="1" applyBorder="1" applyAlignment="1">
      <alignment horizontal="center" vertical="center"/>
    </xf>
    <xf numFmtId="0" fontId="9" fillId="0" borderId="24" xfId="3" quotePrefix="1" applyFont="1" applyBorder="1" applyAlignment="1">
      <alignment horizontal="center" vertical="center"/>
    </xf>
    <xf numFmtId="0" fontId="9" fillId="0" borderId="13" xfId="3" quotePrefix="1" applyFont="1" applyBorder="1" applyAlignment="1">
      <alignment horizontal="center" vertical="center"/>
    </xf>
    <xf numFmtId="3" fontId="5" fillId="0" borderId="25" xfId="3" applyNumberFormat="1" applyFont="1" applyBorder="1" applyAlignment="1">
      <alignment wrapText="1"/>
    </xf>
    <xf numFmtId="3" fontId="5" fillId="2" borderId="10" xfId="3" applyNumberFormat="1" applyFont="1" applyFill="1" applyBorder="1" applyAlignment="1">
      <alignment vertical="center" wrapText="1"/>
    </xf>
    <xf numFmtId="3" fontId="5" fillId="0" borderId="26" xfId="3" applyNumberFormat="1" applyFont="1" applyBorder="1" applyAlignment="1">
      <alignment vertical="center" wrapText="1"/>
    </xf>
    <xf numFmtId="3" fontId="5" fillId="2" borderId="26" xfId="3" applyNumberFormat="1" applyFont="1" applyFill="1" applyBorder="1" applyAlignment="1">
      <alignment vertical="center" wrapText="1"/>
    </xf>
    <xf numFmtId="165" fontId="10" fillId="0" borderId="26" xfId="1" applyNumberFormat="1" applyFont="1" applyFill="1" applyBorder="1" applyAlignment="1">
      <alignment vertical="center"/>
    </xf>
    <xf numFmtId="3" fontId="6" fillId="2" borderId="27" xfId="3" quotePrefix="1" applyNumberFormat="1" applyFont="1" applyFill="1" applyBorder="1" applyAlignment="1">
      <alignment vertical="center" wrapText="1"/>
    </xf>
    <xf numFmtId="3" fontId="6" fillId="0" borderId="27" xfId="3" quotePrefix="1" applyNumberFormat="1" applyFont="1" applyBorder="1" applyAlignment="1">
      <alignment vertical="center" wrapText="1"/>
    </xf>
    <xf numFmtId="3" fontId="6" fillId="0" borderId="28" xfId="3" applyNumberFormat="1" applyFont="1" applyBorder="1" applyAlignment="1">
      <alignment vertical="center" wrapText="1"/>
    </xf>
    <xf numFmtId="3" fontId="6" fillId="2" borderId="28" xfId="3" applyNumberFormat="1" applyFont="1" applyFill="1" applyBorder="1" applyAlignment="1">
      <alignment vertical="center" wrapText="1"/>
    </xf>
    <xf numFmtId="3" fontId="5" fillId="0" borderId="10" xfId="3" applyNumberFormat="1" applyFont="1" applyBorder="1" applyAlignment="1">
      <alignment vertical="top" wrapText="1"/>
    </xf>
    <xf numFmtId="3" fontId="6" fillId="0" borderId="30" xfId="3" applyNumberFormat="1" applyFont="1" applyBorder="1" applyAlignment="1">
      <alignment vertical="center" wrapText="1"/>
    </xf>
    <xf numFmtId="42" fontId="6" fillId="0" borderId="11" xfId="2" applyFont="1" applyFill="1" applyBorder="1" applyAlignment="1">
      <alignment vertical="center" wrapText="1"/>
    </xf>
    <xf numFmtId="42" fontId="6" fillId="2" borderId="11" xfId="2" applyFont="1" applyFill="1" applyBorder="1" applyAlignment="1">
      <alignment vertical="center" wrapText="1"/>
    </xf>
    <xf numFmtId="3" fontId="6" fillId="2" borderId="30" xfId="3" applyNumberFormat="1" applyFont="1" applyFill="1" applyBorder="1" applyAlignment="1">
      <alignment vertical="center" wrapText="1"/>
    </xf>
    <xf numFmtId="3" fontId="5" fillId="2" borderId="4" xfId="3" applyNumberFormat="1" applyFont="1" applyFill="1" applyBorder="1" applyAlignment="1">
      <alignment vertical="center" wrapText="1"/>
    </xf>
    <xf numFmtId="3" fontId="11" fillId="0" borderId="11" xfId="3" applyNumberFormat="1" applyFont="1" applyBorder="1"/>
    <xf numFmtId="0" fontId="8" fillId="0" borderId="33" xfId="3" applyFont="1" applyBorder="1" applyAlignment="1">
      <alignment horizontal="center"/>
    </xf>
    <xf numFmtId="42" fontId="6" fillId="2" borderId="30" xfId="2" applyFont="1" applyFill="1" applyBorder="1" applyAlignment="1">
      <alignment vertical="center" wrapText="1"/>
    </xf>
    <xf numFmtId="3" fontId="11" fillId="0" borderId="30" xfId="3" applyNumberFormat="1" applyFont="1" applyBorder="1"/>
    <xf numFmtId="0" fontId="4" fillId="0" borderId="14" xfId="3" applyFont="1" applyBorder="1" applyAlignment="1">
      <alignment horizontal="center" vertical="center" wrapText="1"/>
    </xf>
    <xf numFmtId="0" fontId="4" fillId="0" borderId="29"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2" xfId="3" applyFont="1" applyBorder="1" applyAlignment="1">
      <alignment horizontal="center" vertical="center" wrapText="1"/>
    </xf>
    <xf numFmtId="0" fontId="4" fillId="0" borderId="4" xfId="3" applyFont="1" applyBorder="1" applyAlignment="1">
      <alignment horizontal="center" vertical="center"/>
    </xf>
    <xf numFmtId="0" fontId="4" fillId="0" borderId="6" xfId="3" applyFont="1" applyBorder="1" applyAlignment="1">
      <alignment horizontal="center" vertical="center"/>
    </xf>
    <xf numFmtId="3" fontId="5" fillId="2" borderId="2" xfId="3" applyNumberFormat="1" applyFont="1" applyFill="1" applyBorder="1" applyAlignment="1">
      <alignment horizontal="center" vertical="center" wrapText="1"/>
    </xf>
    <xf numFmtId="3" fontId="5" fillId="2" borderId="4" xfId="3" applyNumberFormat="1" applyFont="1" applyFill="1" applyBorder="1" applyAlignment="1">
      <alignment horizontal="center" vertical="center" wrapText="1"/>
    </xf>
    <xf numFmtId="3" fontId="5" fillId="2" borderId="31" xfId="3" applyNumberFormat="1" applyFont="1" applyFill="1" applyBorder="1" applyAlignment="1">
      <alignment horizontal="center" vertical="center" wrapText="1"/>
    </xf>
    <xf numFmtId="3" fontId="5" fillId="2" borderId="32" xfId="3" applyNumberFormat="1" applyFont="1" applyFill="1" applyBorder="1" applyAlignment="1">
      <alignment horizontal="center" vertical="center" wrapText="1"/>
    </xf>
    <xf numFmtId="3" fontId="5" fillId="2" borderId="6" xfId="3" applyNumberFormat="1" applyFont="1" applyFill="1" applyBorder="1" applyAlignment="1">
      <alignment horizontal="center" vertical="center" wrapText="1"/>
    </xf>
    <xf numFmtId="0" fontId="4" fillId="0" borderId="1" xfId="3"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4" xfId="3" applyFont="1" applyBorder="1" applyAlignment="1">
      <alignment horizontal="center" vertical="center" wrapText="1"/>
    </xf>
    <xf numFmtId="0" fontId="4" fillId="0" borderId="6" xfId="3" applyFont="1" applyBorder="1" applyAlignment="1">
      <alignment horizontal="center" vertical="center" wrapText="1"/>
    </xf>
    <xf numFmtId="0" fontId="4" fillId="0" borderId="2" xfId="3" applyFont="1" applyBorder="1" applyAlignment="1">
      <alignment horizontal="center" vertical="center"/>
    </xf>
  </cellXfs>
  <cellStyles count="5">
    <cellStyle name="Millares" xfId="1" builtinId="3"/>
    <cellStyle name="Millares [0] 2" xfId="4" xr:uid="{9FA4ADD5-DE4D-42DA-9A54-09363520475B}"/>
    <cellStyle name="Moneda [0]" xfId="2" builtinId="7"/>
    <cellStyle name="Normal" xfId="0" builtinId="0"/>
    <cellStyle name="Normal 2 2 2" xfId="3" xr:uid="{04B9E55C-AFCA-4D04-8435-C4F54E2463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982AB-6412-40D2-BAFC-8B9F9925A494}">
  <dimension ref="A1:I87"/>
  <sheetViews>
    <sheetView tabSelected="1" zoomScale="130" zoomScaleNormal="130" workbookViewId="0">
      <selection activeCell="J4" sqref="J4"/>
    </sheetView>
  </sheetViews>
  <sheetFormatPr baseColWidth="10" defaultRowHeight="15" x14ac:dyDescent="0.25"/>
  <cols>
    <col min="1" max="1" width="29.5703125" style="8" customWidth="1"/>
    <col min="2" max="2" width="23.85546875" style="8" customWidth="1"/>
    <col min="3" max="4" width="17" style="8" customWidth="1"/>
    <col min="5" max="5" width="55.140625" style="8" customWidth="1"/>
    <col min="6" max="7" width="21" style="8" bestFit="1" customWidth="1"/>
    <col min="8" max="9" width="21" style="8" customWidth="1"/>
  </cols>
  <sheetData>
    <row r="1" spans="1:9" ht="15.75" thickBot="1" x14ac:dyDescent="0.3">
      <c r="A1" s="1"/>
      <c r="B1" s="1"/>
      <c r="C1" s="1"/>
      <c r="D1" s="1"/>
      <c r="E1" s="1"/>
      <c r="F1" s="1"/>
      <c r="G1" s="1"/>
      <c r="H1" s="1"/>
      <c r="I1" s="1"/>
    </row>
    <row r="2" spans="1:9" ht="15.75" thickBot="1" x14ac:dyDescent="0.3">
      <c r="A2" s="49" t="s">
        <v>0</v>
      </c>
      <c r="B2" s="41" t="s">
        <v>1</v>
      </c>
      <c r="C2" s="41" t="s">
        <v>20</v>
      </c>
      <c r="D2" s="41" t="s">
        <v>177</v>
      </c>
      <c r="E2" s="54" t="s">
        <v>21</v>
      </c>
      <c r="F2" s="38" t="s">
        <v>22</v>
      </c>
      <c r="G2" s="40"/>
      <c r="H2" s="40"/>
      <c r="I2" s="39"/>
    </row>
    <row r="3" spans="1:9" x14ac:dyDescent="0.25">
      <c r="A3" s="50"/>
      <c r="B3" s="52"/>
      <c r="C3" s="42"/>
      <c r="D3" s="42"/>
      <c r="E3" s="42"/>
      <c r="F3" s="9" t="s">
        <v>23</v>
      </c>
      <c r="G3" s="10" t="s">
        <v>24</v>
      </c>
      <c r="H3" s="11" t="s">
        <v>25</v>
      </c>
      <c r="I3" s="35" t="s">
        <v>25</v>
      </c>
    </row>
    <row r="4" spans="1:9" ht="15.75" thickBot="1" x14ac:dyDescent="0.3">
      <c r="A4" s="50"/>
      <c r="B4" s="52"/>
      <c r="C4" s="42"/>
      <c r="D4" s="42"/>
      <c r="E4" s="42"/>
      <c r="F4" s="12" t="s">
        <v>26</v>
      </c>
      <c r="G4" s="13" t="s">
        <v>27</v>
      </c>
      <c r="H4" s="14" t="s">
        <v>185</v>
      </c>
      <c r="I4" s="15" t="s">
        <v>186</v>
      </c>
    </row>
    <row r="5" spans="1:9" ht="15.75" thickBot="1" x14ac:dyDescent="0.3">
      <c r="A5" s="51"/>
      <c r="B5" s="53"/>
      <c r="C5" s="43"/>
      <c r="D5" s="43"/>
      <c r="E5" s="43"/>
      <c r="F5" s="16" t="s">
        <v>28</v>
      </c>
      <c r="G5" s="17" t="s">
        <v>29</v>
      </c>
      <c r="H5" s="18" t="s">
        <v>30</v>
      </c>
      <c r="I5" s="16" t="s">
        <v>31</v>
      </c>
    </row>
    <row r="6" spans="1:9" x14ac:dyDescent="0.25">
      <c r="A6" s="2"/>
      <c r="B6" s="3"/>
      <c r="C6" s="3"/>
      <c r="D6" s="3"/>
      <c r="E6" s="3"/>
      <c r="F6" s="19"/>
      <c r="G6" s="19"/>
      <c r="H6" s="19"/>
      <c r="I6" s="19"/>
    </row>
    <row r="7" spans="1:9" ht="60" x14ac:dyDescent="0.25">
      <c r="A7" s="4" t="s">
        <v>2</v>
      </c>
      <c r="B7" s="5" t="s">
        <v>3</v>
      </c>
      <c r="C7" s="20" t="s">
        <v>32</v>
      </c>
      <c r="D7" s="20" t="s">
        <v>178</v>
      </c>
      <c r="E7" s="5" t="s">
        <v>33</v>
      </c>
      <c r="F7" s="21">
        <v>0</v>
      </c>
      <c r="G7" s="21">
        <v>0</v>
      </c>
      <c r="H7" s="22">
        <v>0</v>
      </c>
      <c r="I7" s="22">
        <v>0</v>
      </c>
    </row>
    <row r="8" spans="1:9" ht="60" x14ac:dyDescent="0.25">
      <c r="A8" s="4" t="s">
        <v>2</v>
      </c>
      <c r="B8" s="5" t="s">
        <v>3</v>
      </c>
      <c r="C8" s="20" t="s">
        <v>34</v>
      </c>
      <c r="D8" s="20" t="s">
        <v>178</v>
      </c>
      <c r="E8" s="5" t="s">
        <v>35</v>
      </c>
      <c r="F8" s="21">
        <v>0</v>
      </c>
      <c r="G8" s="21">
        <v>0</v>
      </c>
      <c r="H8" s="22">
        <v>0</v>
      </c>
      <c r="I8" s="22">
        <v>0</v>
      </c>
    </row>
    <row r="9" spans="1:9" ht="60" x14ac:dyDescent="0.25">
      <c r="A9" s="4" t="s">
        <v>2</v>
      </c>
      <c r="B9" s="5" t="s">
        <v>3</v>
      </c>
      <c r="C9" s="20" t="s">
        <v>36</v>
      </c>
      <c r="D9" s="20" t="s">
        <v>179</v>
      </c>
      <c r="E9" s="5" t="s">
        <v>37</v>
      </c>
      <c r="F9" s="21">
        <v>90020473069</v>
      </c>
      <c r="G9" s="21">
        <v>90020473069</v>
      </c>
      <c r="H9" s="22">
        <v>0</v>
      </c>
      <c r="I9" s="22">
        <v>0</v>
      </c>
    </row>
    <row r="10" spans="1:9" ht="60" x14ac:dyDescent="0.25">
      <c r="A10" s="4" t="s">
        <v>2</v>
      </c>
      <c r="B10" s="5" t="s">
        <v>3</v>
      </c>
      <c r="C10" s="20" t="s">
        <v>38</v>
      </c>
      <c r="D10" s="20" t="s">
        <v>179</v>
      </c>
      <c r="E10" s="5" t="s">
        <v>39</v>
      </c>
      <c r="F10" s="21">
        <v>7015518786</v>
      </c>
      <c r="G10" s="21">
        <v>7015518786</v>
      </c>
      <c r="H10" s="22">
        <v>0</v>
      </c>
      <c r="I10" s="22">
        <v>0</v>
      </c>
    </row>
    <row r="11" spans="1:9" ht="60" x14ac:dyDescent="0.25">
      <c r="A11" s="4" t="s">
        <v>2</v>
      </c>
      <c r="B11" s="5" t="s">
        <v>3</v>
      </c>
      <c r="C11" s="20" t="s">
        <v>40</v>
      </c>
      <c r="D11" s="20" t="s">
        <v>180</v>
      </c>
      <c r="E11" s="5" t="s">
        <v>41</v>
      </c>
      <c r="F11" s="21">
        <v>95254843729</v>
      </c>
      <c r="G11" s="21">
        <v>95254843729</v>
      </c>
      <c r="H11" s="22">
        <v>0</v>
      </c>
      <c r="I11" s="22">
        <v>0</v>
      </c>
    </row>
    <row r="12" spans="1:9" ht="60" x14ac:dyDescent="0.25">
      <c r="A12" s="4" t="s">
        <v>2</v>
      </c>
      <c r="B12" s="5" t="s">
        <v>3</v>
      </c>
      <c r="C12" s="20" t="s">
        <v>42</v>
      </c>
      <c r="D12" s="20" t="s">
        <v>180</v>
      </c>
      <c r="E12" s="5" t="s">
        <v>43</v>
      </c>
      <c r="F12" s="21">
        <v>161850517322</v>
      </c>
      <c r="G12" s="21">
        <v>161850517322</v>
      </c>
      <c r="H12" s="22">
        <v>0</v>
      </c>
      <c r="I12" s="22">
        <v>0</v>
      </c>
    </row>
    <row r="13" spans="1:9" ht="60" x14ac:dyDescent="0.25">
      <c r="A13" s="4" t="s">
        <v>2</v>
      </c>
      <c r="B13" s="5" t="s">
        <v>3</v>
      </c>
      <c r="C13" s="20" t="s">
        <v>44</v>
      </c>
      <c r="D13" s="20" t="s">
        <v>180</v>
      </c>
      <c r="E13" s="5" t="s">
        <v>43</v>
      </c>
      <c r="F13" s="23">
        <v>213921321233</v>
      </c>
      <c r="G13" s="21">
        <v>213921321233</v>
      </c>
      <c r="H13" s="22">
        <v>0</v>
      </c>
      <c r="I13" s="22">
        <v>268189619</v>
      </c>
    </row>
    <row r="14" spans="1:9" ht="120" x14ac:dyDescent="0.25">
      <c r="A14" s="4" t="s">
        <v>2</v>
      </c>
      <c r="B14" s="5" t="s">
        <v>3</v>
      </c>
      <c r="C14" s="20" t="s">
        <v>45</v>
      </c>
      <c r="D14" s="20" t="s">
        <v>180</v>
      </c>
      <c r="E14" s="5" t="s">
        <v>46</v>
      </c>
      <c r="F14" s="23">
        <v>8745040169</v>
      </c>
      <c r="G14" s="21">
        <v>8745040169</v>
      </c>
      <c r="H14" s="22">
        <v>208466523</v>
      </c>
      <c r="I14" s="22">
        <f>459430340+463810534+441070345+208466523+208466523</f>
        <v>1781244265</v>
      </c>
    </row>
    <row r="15" spans="1:9" ht="108" x14ac:dyDescent="0.25">
      <c r="A15" s="4" t="s">
        <v>2</v>
      </c>
      <c r="B15" s="5" t="s">
        <v>3</v>
      </c>
      <c r="C15" s="20" t="s">
        <v>47</v>
      </c>
      <c r="D15" s="20" t="s">
        <v>180</v>
      </c>
      <c r="E15" s="5" t="s">
        <v>48</v>
      </c>
      <c r="F15" s="23">
        <v>10339513262</v>
      </c>
      <c r="G15" s="21">
        <v>10339513262</v>
      </c>
      <c r="H15" s="22">
        <v>207470794</v>
      </c>
      <c r="I15" s="22">
        <f>207470794+207470794+414941588+193639408+207470794</f>
        <v>1230993378</v>
      </c>
    </row>
    <row r="16" spans="1:9" ht="132.75" thickBot="1" x14ac:dyDescent="0.3">
      <c r="A16" s="4" t="s">
        <v>2</v>
      </c>
      <c r="B16" s="5" t="s">
        <v>3</v>
      </c>
      <c r="C16" s="20" t="s">
        <v>49</v>
      </c>
      <c r="D16" s="20" t="s">
        <v>180</v>
      </c>
      <c r="E16" s="5" t="s">
        <v>50</v>
      </c>
      <c r="F16" s="21">
        <v>10577701350</v>
      </c>
      <c r="G16" s="21">
        <v>10577701350</v>
      </c>
      <c r="H16" s="22">
        <v>0</v>
      </c>
      <c r="I16" s="22">
        <v>0</v>
      </c>
    </row>
    <row r="17" spans="1:9" ht="15.75" thickBot="1" x14ac:dyDescent="0.3">
      <c r="A17" s="6" t="s">
        <v>4</v>
      </c>
      <c r="B17" s="7"/>
      <c r="C17" s="24">
        <v>0</v>
      </c>
      <c r="D17" s="24"/>
      <c r="E17" s="25"/>
      <c r="F17" s="26">
        <f t="shared" ref="F17:I17" si="0">SUM(F7:F16)</f>
        <v>597724928920</v>
      </c>
      <c r="G17" s="26">
        <f>SUM(G7:G16)</f>
        <v>597724928920</v>
      </c>
      <c r="H17" s="32">
        <f t="shared" si="0"/>
        <v>415937317</v>
      </c>
      <c r="I17" s="27">
        <f t="shared" si="0"/>
        <v>3280427262</v>
      </c>
    </row>
    <row r="18" spans="1:9" ht="96" x14ac:dyDescent="0.25">
      <c r="A18" s="4" t="s">
        <v>5</v>
      </c>
      <c r="B18" s="5" t="s">
        <v>6</v>
      </c>
      <c r="C18" s="20" t="s">
        <v>51</v>
      </c>
      <c r="D18" s="20"/>
      <c r="E18" s="28" t="s">
        <v>52</v>
      </c>
      <c r="F18" s="21">
        <v>80483870346</v>
      </c>
      <c r="G18" s="21">
        <v>80483870346</v>
      </c>
      <c r="H18" s="22">
        <v>6706651608</v>
      </c>
      <c r="I18" s="22">
        <f>6468190286+6706651608+6706651608+6706651608+6706651608+6706651608+6706651608+6706651608</f>
        <v>53414751542</v>
      </c>
    </row>
    <row r="19" spans="1:9" ht="84" x14ac:dyDescent="0.25">
      <c r="A19" s="4" t="s">
        <v>5</v>
      </c>
      <c r="B19" s="5" t="s">
        <v>6</v>
      </c>
      <c r="C19" s="20" t="s">
        <v>53</v>
      </c>
      <c r="D19" s="20"/>
      <c r="E19" s="28" t="s">
        <v>54</v>
      </c>
      <c r="F19" s="21">
        <v>125434688623</v>
      </c>
      <c r="G19" s="21">
        <v>125434688623</v>
      </c>
      <c r="H19" s="22">
        <v>10452364587</v>
      </c>
      <c r="I19" s="22">
        <f>9106671934+10452364587+10452364587+10452364587+10452364587+10452364587+10452364587+10452364587</f>
        <v>82273224043</v>
      </c>
    </row>
    <row r="20" spans="1:9" ht="84" x14ac:dyDescent="0.25">
      <c r="A20" s="4" t="s">
        <v>5</v>
      </c>
      <c r="B20" s="5" t="s">
        <v>6</v>
      </c>
      <c r="C20" s="20" t="s">
        <v>55</v>
      </c>
      <c r="D20" s="20"/>
      <c r="E20" s="28" t="s">
        <v>56</v>
      </c>
      <c r="F20" s="21">
        <v>64029786516</v>
      </c>
      <c r="G20" s="21">
        <v>64029786516</v>
      </c>
      <c r="H20" s="22">
        <v>5335546972</v>
      </c>
      <c r="I20" s="22">
        <f>4961756763+5335546972+5335546972+5335546972+5335546972+5335546972+5335546972+5335546972</f>
        <v>42310585567</v>
      </c>
    </row>
    <row r="21" spans="1:9" ht="84" x14ac:dyDescent="0.25">
      <c r="A21" s="4" t="s">
        <v>5</v>
      </c>
      <c r="B21" s="5" t="s">
        <v>6</v>
      </c>
      <c r="C21" s="20" t="s">
        <v>57</v>
      </c>
      <c r="D21" s="20"/>
      <c r="E21" s="28" t="s">
        <v>58</v>
      </c>
      <c r="F21" s="21">
        <v>35482726071</v>
      </c>
      <c r="G21" s="21">
        <v>35482726071</v>
      </c>
      <c r="H21" s="22">
        <v>2956745008</v>
      </c>
      <c r="I21" s="22">
        <f>2488319329+2956745008+2956745008+2956745008+2956745008+2956745008+2956745008+2956745008</f>
        <v>23185534385</v>
      </c>
    </row>
    <row r="22" spans="1:9" ht="156" x14ac:dyDescent="0.25">
      <c r="A22" s="4" t="s">
        <v>5</v>
      </c>
      <c r="B22" s="5" t="s">
        <v>6</v>
      </c>
      <c r="C22" s="20" t="s">
        <v>59</v>
      </c>
      <c r="D22" s="20"/>
      <c r="E22" s="28" t="s">
        <v>60</v>
      </c>
      <c r="F22" s="21">
        <v>75040026643</v>
      </c>
      <c r="G22" s="21">
        <v>75040026643</v>
      </c>
      <c r="H22" s="22">
        <v>6253020800</v>
      </c>
      <c r="I22" s="22">
        <f>6149530591+6253020800+6253020800+6253020800+6253020800+6253020800+6253020800+6253020800</f>
        <v>49920676191</v>
      </c>
    </row>
    <row r="23" spans="1:9" ht="84.75" thickBot="1" x14ac:dyDescent="0.3">
      <c r="A23" s="4" t="s">
        <v>5</v>
      </c>
      <c r="B23" s="5" t="s">
        <v>6</v>
      </c>
      <c r="C23" s="20" t="s">
        <v>61</v>
      </c>
      <c r="D23" s="20"/>
      <c r="E23" s="28" t="s">
        <v>62</v>
      </c>
      <c r="F23" s="21">
        <v>37784686281</v>
      </c>
      <c r="G23" s="21">
        <v>37784686281</v>
      </c>
      <c r="H23" s="22">
        <v>3148565369</v>
      </c>
      <c r="I23" s="22">
        <f>3110612777+3148565369+3148565369+3148565369+3148565369+3148565369+3148565369+3148565369</f>
        <v>25150570360</v>
      </c>
    </row>
    <row r="24" spans="1:9" ht="15.75" thickBot="1" x14ac:dyDescent="0.3">
      <c r="A24" s="6" t="s">
        <v>7</v>
      </c>
      <c r="B24" s="7"/>
      <c r="C24" s="24">
        <v>0</v>
      </c>
      <c r="D24" s="24"/>
      <c r="E24" s="25"/>
      <c r="F24" s="29">
        <f>SUM(F18:F23)</f>
        <v>418255784480</v>
      </c>
      <c r="G24" s="29">
        <f t="shared" ref="G24:I24" si="1">SUM(G18:G23)</f>
        <v>418255784480</v>
      </c>
      <c r="H24" s="29">
        <f t="shared" si="1"/>
        <v>34852894344</v>
      </c>
      <c r="I24" s="29">
        <f t="shared" si="1"/>
        <v>276255342088</v>
      </c>
    </row>
    <row r="25" spans="1:9" ht="84" x14ac:dyDescent="0.25">
      <c r="A25" s="4" t="s">
        <v>8</v>
      </c>
      <c r="B25" s="5" t="s">
        <v>9</v>
      </c>
      <c r="C25" s="20" t="s">
        <v>63</v>
      </c>
      <c r="D25" s="44" t="s">
        <v>181</v>
      </c>
      <c r="E25" s="5" t="s">
        <v>64</v>
      </c>
      <c r="F25" s="21">
        <v>0</v>
      </c>
      <c r="G25" s="21">
        <v>0</v>
      </c>
      <c r="H25" s="22">
        <v>0</v>
      </c>
      <c r="I25" s="22">
        <v>0</v>
      </c>
    </row>
    <row r="26" spans="1:9" ht="132" x14ac:dyDescent="0.25">
      <c r="A26" s="4" t="s">
        <v>8</v>
      </c>
      <c r="B26" s="5" t="s">
        <v>9</v>
      </c>
      <c r="C26" s="20" t="s">
        <v>65</v>
      </c>
      <c r="D26" s="45"/>
      <c r="E26" s="28" t="s">
        <v>66</v>
      </c>
      <c r="F26" s="21">
        <v>0</v>
      </c>
      <c r="G26" s="21">
        <v>0</v>
      </c>
      <c r="H26" s="22">
        <v>0</v>
      </c>
      <c r="I26" s="22">
        <v>0</v>
      </c>
    </row>
    <row r="27" spans="1:9" ht="132" x14ac:dyDescent="0.25">
      <c r="A27" s="4" t="s">
        <v>8</v>
      </c>
      <c r="B27" s="5" t="s">
        <v>9</v>
      </c>
      <c r="C27" s="20" t="s">
        <v>67</v>
      </c>
      <c r="D27" s="45"/>
      <c r="E27" s="28" t="s">
        <v>68</v>
      </c>
      <c r="F27" s="21">
        <v>0</v>
      </c>
      <c r="G27" s="21">
        <v>0</v>
      </c>
      <c r="H27" s="22">
        <v>0</v>
      </c>
      <c r="I27" s="22">
        <v>0</v>
      </c>
    </row>
    <row r="28" spans="1:9" ht="144" x14ac:dyDescent="0.25">
      <c r="A28" s="4" t="s">
        <v>8</v>
      </c>
      <c r="B28" s="5" t="s">
        <v>9</v>
      </c>
      <c r="C28" s="20" t="s">
        <v>69</v>
      </c>
      <c r="D28" s="45"/>
      <c r="E28" s="28" t="s">
        <v>70</v>
      </c>
      <c r="F28" s="21">
        <v>0</v>
      </c>
      <c r="G28" s="21">
        <v>0</v>
      </c>
      <c r="H28" s="22">
        <v>0</v>
      </c>
      <c r="I28" s="22">
        <v>0</v>
      </c>
    </row>
    <row r="29" spans="1:9" ht="132" x14ac:dyDescent="0.25">
      <c r="A29" s="4" t="s">
        <v>8</v>
      </c>
      <c r="B29" s="5" t="s">
        <v>9</v>
      </c>
      <c r="C29" s="20" t="s">
        <v>71</v>
      </c>
      <c r="D29" s="45"/>
      <c r="E29" s="28" t="s">
        <v>72</v>
      </c>
      <c r="F29" s="21">
        <v>3007744754</v>
      </c>
      <c r="G29" s="21">
        <v>3007744754</v>
      </c>
      <c r="H29" s="22">
        <v>0</v>
      </c>
      <c r="I29" s="22">
        <f>1478749605+571713690</f>
        <v>2050463295</v>
      </c>
    </row>
    <row r="30" spans="1:9" ht="132" x14ac:dyDescent="0.25">
      <c r="A30" s="4" t="s">
        <v>8</v>
      </c>
      <c r="B30" s="5" t="s">
        <v>9</v>
      </c>
      <c r="C30" s="20" t="s">
        <v>73</v>
      </c>
      <c r="D30" s="45"/>
      <c r="E30" s="28" t="s">
        <v>74</v>
      </c>
      <c r="F30" s="21">
        <v>0</v>
      </c>
      <c r="G30" s="21">
        <v>0</v>
      </c>
      <c r="H30" s="22">
        <v>0</v>
      </c>
      <c r="I30" s="22">
        <v>0</v>
      </c>
    </row>
    <row r="31" spans="1:9" ht="132" x14ac:dyDescent="0.25">
      <c r="A31" s="4" t="s">
        <v>8</v>
      </c>
      <c r="B31" s="5" t="s">
        <v>9</v>
      </c>
      <c r="C31" s="20" t="s">
        <v>75</v>
      </c>
      <c r="D31" s="45"/>
      <c r="E31" s="28" t="s">
        <v>76</v>
      </c>
      <c r="F31" s="21">
        <v>0</v>
      </c>
      <c r="G31" s="21">
        <v>0</v>
      </c>
      <c r="H31" s="22">
        <v>0</v>
      </c>
      <c r="I31" s="22">
        <v>0</v>
      </c>
    </row>
    <row r="32" spans="1:9" ht="120" x14ac:dyDescent="0.25">
      <c r="A32" s="4" t="s">
        <v>8</v>
      </c>
      <c r="B32" s="5" t="s">
        <v>9</v>
      </c>
      <c r="C32" s="20" t="s">
        <v>77</v>
      </c>
      <c r="D32" s="45"/>
      <c r="E32" s="28" t="s">
        <v>78</v>
      </c>
      <c r="F32" s="21">
        <v>0</v>
      </c>
      <c r="G32" s="21">
        <v>0</v>
      </c>
      <c r="H32" s="22">
        <v>0</v>
      </c>
      <c r="I32" s="22">
        <v>0</v>
      </c>
    </row>
    <row r="33" spans="1:9" ht="132" x14ac:dyDescent="0.25">
      <c r="A33" s="4" t="s">
        <v>8</v>
      </c>
      <c r="B33" s="5" t="s">
        <v>9</v>
      </c>
      <c r="C33" s="20" t="s">
        <v>79</v>
      </c>
      <c r="D33" s="45"/>
      <c r="E33" s="28" t="s">
        <v>80</v>
      </c>
      <c r="F33" s="21">
        <v>0</v>
      </c>
      <c r="G33" s="21">
        <v>0</v>
      </c>
      <c r="H33" s="22">
        <v>0</v>
      </c>
      <c r="I33" s="22">
        <v>0</v>
      </c>
    </row>
    <row r="34" spans="1:9" ht="156" x14ac:dyDescent="0.25">
      <c r="A34" s="4" t="s">
        <v>8</v>
      </c>
      <c r="B34" s="5" t="s">
        <v>9</v>
      </c>
      <c r="C34" s="20" t="s">
        <v>81</v>
      </c>
      <c r="D34" s="45"/>
      <c r="E34" s="28" t="s">
        <v>82</v>
      </c>
      <c r="F34" s="21">
        <v>0</v>
      </c>
      <c r="G34" s="21">
        <v>0</v>
      </c>
      <c r="H34" s="22">
        <v>0</v>
      </c>
      <c r="I34" s="22">
        <v>0</v>
      </c>
    </row>
    <row r="35" spans="1:9" ht="156" x14ac:dyDescent="0.25">
      <c r="A35" s="4" t="s">
        <v>8</v>
      </c>
      <c r="B35" s="5" t="s">
        <v>9</v>
      </c>
      <c r="C35" s="20" t="s">
        <v>83</v>
      </c>
      <c r="D35" s="45"/>
      <c r="E35" s="28" t="s">
        <v>84</v>
      </c>
      <c r="F35" s="21">
        <v>0</v>
      </c>
      <c r="G35" s="21">
        <v>0</v>
      </c>
      <c r="H35" s="22">
        <v>0</v>
      </c>
      <c r="I35" s="22">
        <v>0</v>
      </c>
    </row>
    <row r="36" spans="1:9" ht="156" x14ac:dyDescent="0.25">
      <c r="A36" s="4" t="s">
        <v>8</v>
      </c>
      <c r="B36" s="5" t="s">
        <v>9</v>
      </c>
      <c r="C36" s="20" t="s">
        <v>85</v>
      </c>
      <c r="D36" s="45"/>
      <c r="E36" s="28" t="s">
        <v>86</v>
      </c>
      <c r="F36" s="21">
        <v>0</v>
      </c>
      <c r="G36" s="21">
        <v>0</v>
      </c>
      <c r="H36" s="22">
        <v>0</v>
      </c>
      <c r="I36" s="22">
        <v>0</v>
      </c>
    </row>
    <row r="37" spans="1:9" ht="156" x14ac:dyDescent="0.25">
      <c r="A37" s="4" t="s">
        <v>8</v>
      </c>
      <c r="B37" s="5" t="s">
        <v>9</v>
      </c>
      <c r="C37" s="20" t="s">
        <v>87</v>
      </c>
      <c r="D37" s="45"/>
      <c r="E37" s="28" t="s">
        <v>88</v>
      </c>
      <c r="F37" s="21">
        <v>0</v>
      </c>
      <c r="G37" s="21">
        <v>0</v>
      </c>
      <c r="H37" s="22">
        <v>0</v>
      </c>
      <c r="I37" s="22">
        <v>0</v>
      </c>
    </row>
    <row r="38" spans="1:9" ht="156" x14ac:dyDescent="0.25">
      <c r="A38" s="4" t="s">
        <v>8</v>
      </c>
      <c r="B38" s="5" t="s">
        <v>9</v>
      </c>
      <c r="C38" s="20" t="s">
        <v>89</v>
      </c>
      <c r="D38" s="45"/>
      <c r="E38" s="28" t="s">
        <v>90</v>
      </c>
      <c r="F38" s="21">
        <v>1206091072</v>
      </c>
      <c r="G38" s="21">
        <v>1206091072</v>
      </c>
      <c r="H38" s="22">
        <v>25560318</v>
      </c>
      <c r="I38" s="22">
        <v>25560318</v>
      </c>
    </row>
    <row r="39" spans="1:9" ht="156" x14ac:dyDescent="0.25">
      <c r="A39" s="4" t="s">
        <v>8</v>
      </c>
      <c r="B39" s="5" t="s">
        <v>9</v>
      </c>
      <c r="C39" s="20" t="s">
        <v>91</v>
      </c>
      <c r="D39" s="45"/>
      <c r="E39" s="28" t="s">
        <v>92</v>
      </c>
      <c r="F39" s="21">
        <v>0</v>
      </c>
      <c r="G39" s="21">
        <v>0</v>
      </c>
      <c r="H39" s="22">
        <v>0</v>
      </c>
      <c r="I39" s="22">
        <v>0</v>
      </c>
    </row>
    <row r="40" spans="1:9" ht="156" x14ac:dyDescent="0.25">
      <c r="A40" s="4" t="s">
        <v>8</v>
      </c>
      <c r="B40" s="5" t="s">
        <v>9</v>
      </c>
      <c r="C40" s="20" t="s">
        <v>93</v>
      </c>
      <c r="D40" s="45"/>
      <c r="E40" s="28" t="s">
        <v>94</v>
      </c>
      <c r="F40" s="21">
        <v>0</v>
      </c>
      <c r="G40" s="21">
        <v>0</v>
      </c>
      <c r="H40" s="22">
        <v>0</v>
      </c>
      <c r="I40" s="22">
        <v>0</v>
      </c>
    </row>
    <row r="41" spans="1:9" ht="156" x14ac:dyDescent="0.25">
      <c r="A41" s="4" t="s">
        <v>8</v>
      </c>
      <c r="B41" s="5" t="s">
        <v>9</v>
      </c>
      <c r="C41" s="20" t="s">
        <v>95</v>
      </c>
      <c r="D41" s="45"/>
      <c r="E41" s="28" t="s">
        <v>96</v>
      </c>
      <c r="F41" s="21">
        <v>0</v>
      </c>
      <c r="G41" s="21">
        <v>0</v>
      </c>
      <c r="H41" s="22">
        <v>0</v>
      </c>
      <c r="I41" s="22">
        <v>0</v>
      </c>
    </row>
    <row r="42" spans="1:9" ht="156" x14ac:dyDescent="0.25">
      <c r="A42" s="4" t="s">
        <v>8</v>
      </c>
      <c r="B42" s="5" t="s">
        <v>9</v>
      </c>
      <c r="C42" s="20" t="s">
        <v>97</v>
      </c>
      <c r="D42" s="46"/>
      <c r="E42" s="28" t="s">
        <v>98</v>
      </c>
      <c r="F42" s="21">
        <v>0</v>
      </c>
      <c r="G42" s="21">
        <v>0</v>
      </c>
      <c r="H42" s="22">
        <v>0</v>
      </c>
      <c r="I42" s="22">
        <v>0</v>
      </c>
    </row>
    <row r="43" spans="1:9" ht="72" x14ac:dyDescent="0.25">
      <c r="A43" s="4" t="s">
        <v>8</v>
      </c>
      <c r="B43" s="5" t="s">
        <v>9</v>
      </c>
      <c r="C43" s="20" t="s">
        <v>99</v>
      </c>
      <c r="D43" s="47" t="s">
        <v>182</v>
      </c>
      <c r="E43" s="28" t="s">
        <v>100</v>
      </c>
      <c r="F43" s="21">
        <v>2317218308</v>
      </c>
      <c r="G43" s="21">
        <v>2317218308</v>
      </c>
      <c r="H43" s="22">
        <v>0</v>
      </c>
      <c r="I43" s="22">
        <v>1158609154</v>
      </c>
    </row>
    <row r="44" spans="1:9" ht="72" x14ac:dyDescent="0.25">
      <c r="A44" s="4" t="s">
        <v>8</v>
      </c>
      <c r="B44" s="5" t="s">
        <v>9</v>
      </c>
      <c r="C44" s="20" t="s">
        <v>101</v>
      </c>
      <c r="D44" s="45"/>
      <c r="E44" s="28" t="s">
        <v>102</v>
      </c>
      <c r="F44" s="21">
        <v>0</v>
      </c>
      <c r="G44" s="21">
        <v>0</v>
      </c>
      <c r="H44" s="22">
        <v>0</v>
      </c>
      <c r="I44" s="22">
        <v>0</v>
      </c>
    </row>
    <row r="45" spans="1:9" ht="72" x14ac:dyDescent="0.25">
      <c r="A45" s="4" t="s">
        <v>8</v>
      </c>
      <c r="B45" s="5" t="s">
        <v>9</v>
      </c>
      <c r="C45" s="20" t="s">
        <v>103</v>
      </c>
      <c r="D45" s="45"/>
      <c r="E45" s="28" t="s">
        <v>104</v>
      </c>
      <c r="F45" s="21">
        <v>791181579</v>
      </c>
      <c r="G45" s="21">
        <v>791181579</v>
      </c>
      <c r="H45" s="22">
        <v>0</v>
      </c>
      <c r="I45" s="22">
        <v>0</v>
      </c>
    </row>
    <row r="46" spans="1:9" ht="72" x14ac:dyDescent="0.25">
      <c r="A46" s="4" t="s">
        <v>8</v>
      </c>
      <c r="B46" s="5" t="s">
        <v>9</v>
      </c>
      <c r="C46" s="20" t="s">
        <v>105</v>
      </c>
      <c r="D46" s="45"/>
      <c r="E46" s="28" t="s">
        <v>106</v>
      </c>
      <c r="F46" s="21">
        <v>0</v>
      </c>
      <c r="G46" s="21">
        <v>0</v>
      </c>
      <c r="H46" s="22">
        <v>0</v>
      </c>
      <c r="I46" s="22">
        <v>0</v>
      </c>
    </row>
    <row r="47" spans="1:9" ht="72" x14ac:dyDescent="0.25">
      <c r="A47" s="4" t="s">
        <v>8</v>
      </c>
      <c r="B47" s="5" t="s">
        <v>9</v>
      </c>
      <c r="C47" s="20" t="s">
        <v>107</v>
      </c>
      <c r="D47" s="45"/>
      <c r="E47" s="28" t="s">
        <v>108</v>
      </c>
      <c r="F47" s="21">
        <v>591215506</v>
      </c>
      <c r="G47" s="21">
        <v>591215506</v>
      </c>
      <c r="H47" s="22">
        <v>22739058</v>
      </c>
      <c r="I47" s="22">
        <f>65185299+45478116+22739058</f>
        <v>133402473</v>
      </c>
    </row>
    <row r="48" spans="1:9" ht="72" x14ac:dyDescent="0.25">
      <c r="A48" s="4" t="s">
        <v>8</v>
      </c>
      <c r="B48" s="5" t="s">
        <v>9</v>
      </c>
      <c r="C48" s="20" t="s">
        <v>109</v>
      </c>
      <c r="D48" s="45"/>
      <c r="E48" s="28" t="s">
        <v>110</v>
      </c>
      <c r="F48" s="21">
        <v>113695290</v>
      </c>
      <c r="G48" s="21">
        <v>113695290</v>
      </c>
      <c r="H48" s="22">
        <v>0</v>
      </c>
      <c r="I48" s="22">
        <v>0</v>
      </c>
    </row>
    <row r="49" spans="1:9" ht="72" x14ac:dyDescent="0.25">
      <c r="A49" s="4" t="s">
        <v>8</v>
      </c>
      <c r="B49" s="5" t="s">
        <v>9</v>
      </c>
      <c r="C49" s="20" t="s">
        <v>111</v>
      </c>
      <c r="D49" s="45"/>
      <c r="E49" s="28" t="s">
        <v>112</v>
      </c>
      <c r="F49" s="21">
        <v>318642418</v>
      </c>
      <c r="G49" s="21">
        <v>318642418</v>
      </c>
      <c r="H49" s="22">
        <v>0</v>
      </c>
      <c r="I49" s="22">
        <v>0</v>
      </c>
    </row>
    <row r="50" spans="1:9" ht="72.75" thickBot="1" x14ac:dyDescent="0.3">
      <c r="A50" s="4" t="s">
        <v>8</v>
      </c>
      <c r="B50" s="5" t="s">
        <v>9</v>
      </c>
      <c r="C50" s="20" t="s">
        <v>113</v>
      </c>
      <c r="D50" s="48"/>
      <c r="E50" s="28" t="s">
        <v>114</v>
      </c>
      <c r="F50" s="21">
        <v>0</v>
      </c>
      <c r="G50" s="21">
        <v>0</v>
      </c>
      <c r="H50" s="22">
        <v>0</v>
      </c>
      <c r="I50" s="22">
        <v>0</v>
      </c>
    </row>
    <row r="51" spans="1:9" ht="15.75" thickBot="1" x14ac:dyDescent="0.3">
      <c r="A51" s="6" t="s">
        <v>10</v>
      </c>
      <c r="B51" s="7"/>
      <c r="C51" s="24">
        <v>0</v>
      </c>
      <c r="D51" s="24"/>
      <c r="E51" s="25"/>
      <c r="F51" s="30">
        <f t="shared" ref="F51:I51" si="2">SUM(F25:F50)</f>
        <v>8345788927</v>
      </c>
      <c r="G51" s="30">
        <f t="shared" si="2"/>
        <v>8345788927</v>
      </c>
      <c r="H51" s="31">
        <f t="shared" si="2"/>
        <v>48299376</v>
      </c>
      <c r="I51" s="36">
        <f t="shared" si="2"/>
        <v>3368035240</v>
      </c>
    </row>
    <row r="52" spans="1:9" ht="132" x14ac:dyDescent="0.25">
      <c r="A52" s="4" t="s">
        <v>11</v>
      </c>
      <c r="B52" s="5" t="s">
        <v>12</v>
      </c>
      <c r="C52" s="20" t="s">
        <v>115</v>
      </c>
      <c r="D52" s="44" t="s">
        <v>181</v>
      </c>
      <c r="E52" s="28" t="s">
        <v>116</v>
      </c>
      <c r="F52" s="21">
        <v>94583365293</v>
      </c>
      <c r="G52" s="21">
        <v>94583365293</v>
      </c>
      <c r="H52" s="22">
        <v>3540036772</v>
      </c>
      <c r="I52" s="22">
        <f>517614891+2816152715+5445642821+629563366+3540036772</f>
        <v>12949010565</v>
      </c>
    </row>
    <row r="53" spans="1:9" ht="132" x14ac:dyDescent="0.25">
      <c r="A53" s="4" t="s">
        <v>11</v>
      </c>
      <c r="B53" s="5" t="s">
        <v>12</v>
      </c>
      <c r="C53" s="20" t="s">
        <v>117</v>
      </c>
      <c r="D53" s="45"/>
      <c r="E53" s="28" t="s">
        <v>118</v>
      </c>
      <c r="F53" s="21">
        <v>82369130250</v>
      </c>
      <c r="G53" s="21">
        <v>82369130250</v>
      </c>
      <c r="H53" s="22">
        <v>4610965956</v>
      </c>
      <c r="I53" s="22">
        <f>4414620940+7859173950+4610965956</f>
        <v>16884760846</v>
      </c>
    </row>
    <row r="54" spans="1:9" ht="132" x14ac:dyDescent="0.25">
      <c r="A54" s="4" t="s">
        <v>11</v>
      </c>
      <c r="B54" s="5" t="s">
        <v>12</v>
      </c>
      <c r="C54" s="20" t="s">
        <v>119</v>
      </c>
      <c r="D54" s="45"/>
      <c r="E54" s="28" t="s">
        <v>120</v>
      </c>
      <c r="F54" s="21">
        <v>81635166865</v>
      </c>
      <c r="G54" s="21">
        <v>81635166865</v>
      </c>
      <c r="H54" s="22">
        <v>5556729081</v>
      </c>
      <c r="I54" s="22">
        <f>4023180185+3244773346+2534242545+2068793933+3625762579+2981519727+5556729081</f>
        <v>24035001396</v>
      </c>
    </row>
    <row r="55" spans="1:9" ht="132" x14ac:dyDescent="0.25">
      <c r="A55" s="4" t="s">
        <v>11</v>
      </c>
      <c r="B55" s="5" t="s">
        <v>12</v>
      </c>
      <c r="C55" s="20" t="s">
        <v>121</v>
      </c>
      <c r="D55" s="45"/>
      <c r="E55" s="28" t="s">
        <v>122</v>
      </c>
      <c r="F55" s="21">
        <v>113857716868</v>
      </c>
      <c r="G55" s="21">
        <v>113857716868</v>
      </c>
      <c r="H55" s="22">
        <v>8001129260</v>
      </c>
      <c r="I55" s="22">
        <f>6166025111+4594619618+7746806998+6658815430+3657461557+8001129260</f>
        <v>36824857974</v>
      </c>
    </row>
    <row r="56" spans="1:9" ht="132" x14ac:dyDescent="0.25">
      <c r="A56" s="4" t="s">
        <v>11</v>
      </c>
      <c r="B56" s="5" t="s">
        <v>12</v>
      </c>
      <c r="C56" s="20" t="s">
        <v>123</v>
      </c>
      <c r="D56" s="45"/>
      <c r="E56" s="28" t="s">
        <v>124</v>
      </c>
      <c r="F56" s="21">
        <v>0</v>
      </c>
      <c r="G56" s="21">
        <v>0</v>
      </c>
      <c r="H56" s="22">
        <v>0</v>
      </c>
      <c r="I56" s="22">
        <v>0</v>
      </c>
    </row>
    <row r="57" spans="1:9" ht="132" x14ac:dyDescent="0.25">
      <c r="A57" s="4" t="s">
        <v>11</v>
      </c>
      <c r="B57" s="5" t="s">
        <v>12</v>
      </c>
      <c r="C57" s="20" t="s">
        <v>125</v>
      </c>
      <c r="D57" s="45"/>
      <c r="E57" s="28" t="s">
        <v>126</v>
      </c>
      <c r="F57" s="21">
        <v>9913649871</v>
      </c>
      <c r="G57" s="21">
        <v>9913649871</v>
      </c>
      <c r="H57" s="22">
        <v>0</v>
      </c>
      <c r="I57" s="22">
        <v>0</v>
      </c>
    </row>
    <row r="58" spans="1:9" ht="132" x14ac:dyDescent="0.25">
      <c r="A58" s="4" t="s">
        <v>11</v>
      </c>
      <c r="B58" s="5" t="s">
        <v>12</v>
      </c>
      <c r="C58" s="20" t="s">
        <v>127</v>
      </c>
      <c r="D58" s="45"/>
      <c r="E58" s="28" t="s">
        <v>128</v>
      </c>
      <c r="F58" s="21">
        <v>112400922095</v>
      </c>
      <c r="G58" s="21">
        <v>112400922095</v>
      </c>
      <c r="H58" s="22">
        <v>0</v>
      </c>
      <c r="I58" s="22">
        <f>5635743539+9503422406+15183191017+12377828</f>
        <v>30334734790</v>
      </c>
    </row>
    <row r="59" spans="1:9" ht="120" x14ac:dyDescent="0.25">
      <c r="A59" s="4" t="s">
        <v>11</v>
      </c>
      <c r="B59" s="5" t="s">
        <v>12</v>
      </c>
      <c r="C59" s="20" t="s">
        <v>129</v>
      </c>
      <c r="D59" s="45"/>
      <c r="E59" s="28" t="s">
        <v>130</v>
      </c>
      <c r="F59" s="21">
        <v>38454860203</v>
      </c>
      <c r="G59" s="21">
        <v>38454860203</v>
      </c>
      <c r="H59" s="22">
        <v>0</v>
      </c>
      <c r="I59" s="22">
        <v>0</v>
      </c>
    </row>
    <row r="60" spans="1:9" ht="120" x14ac:dyDescent="0.25">
      <c r="A60" s="4" t="s">
        <v>11</v>
      </c>
      <c r="B60" s="5" t="s">
        <v>12</v>
      </c>
      <c r="C60" s="20" t="s">
        <v>131</v>
      </c>
      <c r="D60" s="45"/>
      <c r="E60" s="28" t="s">
        <v>132</v>
      </c>
      <c r="F60" s="21">
        <v>51553045591</v>
      </c>
      <c r="G60" s="21">
        <v>51553045591</v>
      </c>
      <c r="H60" s="22">
        <v>1820482846</v>
      </c>
      <c r="I60" s="22">
        <f>5262989128+3135750350+2943158508+2564580332+9034725135+1820482846</f>
        <v>24761686299</v>
      </c>
    </row>
    <row r="61" spans="1:9" ht="144" x14ac:dyDescent="0.25">
      <c r="A61" s="4" t="s">
        <v>11</v>
      </c>
      <c r="B61" s="5" t="s">
        <v>12</v>
      </c>
      <c r="C61" s="20" t="s">
        <v>133</v>
      </c>
      <c r="D61" s="45"/>
      <c r="E61" s="28" t="s">
        <v>134</v>
      </c>
      <c r="F61" s="21">
        <v>7217436124</v>
      </c>
      <c r="G61" s="21">
        <v>7217436124</v>
      </c>
      <c r="H61" s="22">
        <v>223021230</v>
      </c>
      <c r="I61" s="22">
        <f>575438061+871428825+844801836+310357763+223021230</f>
        <v>2825047715</v>
      </c>
    </row>
    <row r="62" spans="1:9" ht="144" x14ac:dyDescent="0.25">
      <c r="A62" s="4" t="s">
        <v>11</v>
      </c>
      <c r="B62" s="5" t="s">
        <v>12</v>
      </c>
      <c r="C62" s="20" t="s">
        <v>135</v>
      </c>
      <c r="D62" s="45"/>
      <c r="E62" s="28" t="s">
        <v>136</v>
      </c>
      <c r="F62" s="21">
        <v>6687318497</v>
      </c>
      <c r="G62" s="21">
        <v>6687318497</v>
      </c>
      <c r="H62" s="22">
        <v>278082168</v>
      </c>
      <c r="I62" s="22">
        <f>354463264+927611410+206444333+296989166+562691280+278082168</f>
        <v>2626281621</v>
      </c>
    </row>
    <row r="63" spans="1:9" ht="144" x14ac:dyDescent="0.25">
      <c r="A63" s="4" t="s">
        <v>11</v>
      </c>
      <c r="B63" s="5" t="s">
        <v>12</v>
      </c>
      <c r="C63" s="20" t="s">
        <v>137</v>
      </c>
      <c r="D63" s="45"/>
      <c r="E63" s="28" t="s">
        <v>138</v>
      </c>
      <c r="F63" s="21">
        <v>6934786837</v>
      </c>
      <c r="G63" s="21">
        <v>6934786837</v>
      </c>
      <c r="H63" s="22">
        <v>0</v>
      </c>
      <c r="I63" s="22">
        <f>774890095+333635882</f>
        <v>1108525977</v>
      </c>
    </row>
    <row r="64" spans="1:9" ht="144" x14ac:dyDescent="0.25">
      <c r="A64" s="4" t="s">
        <v>11</v>
      </c>
      <c r="B64" s="5" t="s">
        <v>12</v>
      </c>
      <c r="C64" s="20" t="s">
        <v>139</v>
      </c>
      <c r="D64" s="45"/>
      <c r="E64" s="28" t="s">
        <v>140</v>
      </c>
      <c r="F64" s="21">
        <v>7438543044</v>
      </c>
      <c r="G64" s="21">
        <v>7438543044</v>
      </c>
      <c r="H64" s="22">
        <v>331136958</v>
      </c>
      <c r="I64" s="22">
        <f>311523083+318127866+615964164+295901276+737778947+334157159+331136958</f>
        <v>2944589453</v>
      </c>
    </row>
    <row r="65" spans="1:9" ht="144" x14ac:dyDescent="0.25">
      <c r="A65" s="4" t="s">
        <v>11</v>
      </c>
      <c r="B65" s="5" t="s">
        <v>12</v>
      </c>
      <c r="C65" s="20" t="s">
        <v>141</v>
      </c>
      <c r="D65" s="45"/>
      <c r="E65" s="28" t="s">
        <v>142</v>
      </c>
      <c r="F65" s="21">
        <v>6681072387</v>
      </c>
      <c r="G65" s="21">
        <v>6681072387</v>
      </c>
      <c r="H65" s="22">
        <v>273929365</v>
      </c>
      <c r="I65" s="22">
        <f>246564483+313624678+552029739+214702103+271969620+273929365</f>
        <v>1872819988</v>
      </c>
    </row>
    <row r="66" spans="1:9" ht="144" x14ac:dyDescent="0.25">
      <c r="A66" s="4" t="s">
        <v>11</v>
      </c>
      <c r="B66" s="5" t="s">
        <v>12</v>
      </c>
      <c r="C66" s="20" t="s">
        <v>143</v>
      </c>
      <c r="D66" s="45"/>
      <c r="E66" s="28" t="s">
        <v>144</v>
      </c>
      <c r="F66" s="21">
        <v>723315732</v>
      </c>
      <c r="G66" s="21">
        <v>723315732</v>
      </c>
      <c r="H66" s="22">
        <v>0</v>
      </c>
      <c r="I66" s="22">
        <v>0</v>
      </c>
    </row>
    <row r="67" spans="1:9" ht="144" x14ac:dyDescent="0.25">
      <c r="A67" s="4" t="s">
        <v>11</v>
      </c>
      <c r="B67" s="5" t="s">
        <v>12</v>
      </c>
      <c r="C67" s="20" t="s">
        <v>145</v>
      </c>
      <c r="D67" s="45"/>
      <c r="E67" s="28" t="s">
        <v>146</v>
      </c>
      <c r="F67" s="21">
        <v>4930926515</v>
      </c>
      <c r="G67" s="21">
        <v>4930926515</v>
      </c>
      <c r="H67" s="22">
        <v>446686296</v>
      </c>
      <c r="I67" s="22">
        <f>790479724+346569180+408343570+182127946+991779133+446686296</f>
        <v>3165985849</v>
      </c>
    </row>
    <row r="68" spans="1:9" ht="144" x14ac:dyDescent="0.25">
      <c r="A68" s="4" t="s">
        <v>11</v>
      </c>
      <c r="B68" s="5" t="s">
        <v>12</v>
      </c>
      <c r="C68" s="20" t="s">
        <v>147</v>
      </c>
      <c r="D68" s="45"/>
      <c r="E68" s="28" t="s">
        <v>148</v>
      </c>
      <c r="F68" s="21">
        <v>5164358304</v>
      </c>
      <c r="G68" s="21">
        <v>5164358304</v>
      </c>
      <c r="H68" s="22">
        <v>18106353</v>
      </c>
      <c r="I68" s="22">
        <f>536728516+671193817+651602808+270949802+18106353</f>
        <v>2148581296</v>
      </c>
    </row>
    <row r="69" spans="1:9" ht="144" x14ac:dyDescent="0.25">
      <c r="A69" s="4" t="s">
        <v>11</v>
      </c>
      <c r="B69" s="5" t="s">
        <v>12</v>
      </c>
      <c r="C69" s="20" t="s">
        <v>149</v>
      </c>
      <c r="D69" s="46"/>
      <c r="E69" s="28" t="s">
        <v>150</v>
      </c>
      <c r="F69" s="21">
        <v>5435350249</v>
      </c>
      <c r="G69" s="21">
        <v>5435350249</v>
      </c>
      <c r="H69" s="22">
        <v>212327431</v>
      </c>
      <c r="I69" s="22">
        <f>364988015+572437709+487169247+434384009+1015443482+212327431</f>
        <v>3086749893</v>
      </c>
    </row>
    <row r="70" spans="1:9" ht="72" x14ac:dyDescent="0.25">
      <c r="A70" s="4" t="s">
        <v>11</v>
      </c>
      <c r="B70" s="5" t="s">
        <v>12</v>
      </c>
      <c r="C70" s="20" t="s">
        <v>151</v>
      </c>
      <c r="D70" s="47" t="s">
        <v>182</v>
      </c>
      <c r="E70" s="28" t="s">
        <v>152</v>
      </c>
      <c r="F70" s="21">
        <v>11004451307</v>
      </c>
      <c r="G70" s="21">
        <v>11004451307</v>
      </c>
      <c r="H70" s="22">
        <v>0</v>
      </c>
      <c r="I70" s="22">
        <f>1180756528+578217470</f>
        <v>1758973998</v>
      </c>
    </row>
    <row r="71" spans="1:9" ht="72" x14ac:dyDescent="0.25">
      <c r="A71" s="4" t="s">
        <v>11</v>
      </c>
      <c r="B71" s="5" t="s">
        <v>12</v>
      </c>
      <c r="C71" s="20" t="s">
        <v>153</v>
      </c>
      <c r="D71" s="45"/>
      <c r="E71" s="28" t="s">
        <v>154</v>
      </c>
      <c r="F71" s="21">
        <v>12732939902</v>
      </c>
      <c r="G71" s="21">
        <v>12732939902</v>
      </c>
      <c r="H71" s="22">
        <v>0</v>
      </c>
      <c r="I71" s="22">
        <v>0</v>
      </c>
    </row>
    <row r="72" spans="1:9" ht="72" x14ac:dyDescent="0.25">
      <c r="A72" s="4" t="s">
        <v>11</v>
      </c>
      <c r="B72" s="5" t="s">
        <v>12</v>
      </c>
      <c r="C72" s="20" t="s">
        <v>155</v>
      </c>
      <c r="D72" s="45"/>
      <c r="E72" s="28" t="s">
        <v>156</v>
      </c>
      <c r="F72" s="21">
        <v>25269165295</v>
      </c>
      <c r="G72" s="21">
        <v>25269165295</v>
      </c>
      <c r="H72" s="22">
        <v>1628865664</v>
      </c>
      <c r="I72" s="22">
        <f>2837727361+4565746887+4103583560+5299254845+3226790577+1628865664</f>
        <v>21661968894</v>
      </c>
    </row>
    <row r="73" spans="1:9" ht="72" x14ac:dyDescent="0.25">
      <c r="A73" s="4" t="s">
        <v>11</v>
      </c>
      <c r="B73" s="5" t="s">
        <v>12</v>
      </c>
      <c r="C73" s="20" t="s">
        <v>157</v>
      </c>
      <c r="D73" s="45"/>
      <c r="E73" s="28" t="s">
        <v>158</v>
      </c>
      <c r="F73" s="21">
        <v>41563013507</v>
      </c>
      <c r="G73" s="21">
        <v>41563013507</v>
      </c>
      <c r="H73" s="22">
        <v>2355270981</v>
      </c>
      <c r="I73" s="22">
        <f>953868743+3867962192+3164540103+3489242970+2355270981</f>
        <v>13830884989</v>
      </c>
    </row>
    <row r="74" spans="1:9" ht="72" x14ac:dyDescent="0.25">
      <c r="A74" s="4" t="s">
        <v>11</v>
      </c>
      <c r="B74" s="5" t="s">
        <v>12</v>
      </c>
      <c r="C74" s="20" t="s">
        <v>159</v>
      </c>
      <c r="D74" s="45"/>
      <c r="E74" s="28" t="s">
        <v>160</v>
      </c>
      <c r="F74" s="21">
        <v>199970794</v>
      </c>
      <c r="G74" s="21">
        <v>199970794</v>
      </c>
      <c r="H74" s="22">
        <v>0</v>
      </c>
      <c r="I74" s="22">
        <v>0</v>
      </c>
    </row>
    <row r="75" spans="1:9" ht="72" x14ac:dyDescent="0.25">
      <c r="A75" s="4" t="s">
        <v>11</v>
      </c>
      <c r="B75" s="5" t="s">
        <v>12</v>
      </c>
      <c r="C75" s="20" t="s">
        <v>161</v>
      </c>
      <c r="D75" s="45"/>
      <c r="E75" s="28" t="s">
        <v>162</v>
      </c>
      <c r="F75" s="21">
        <v>3289591683</v>
      </c>
      <c r="G75" s="21">
        <v>3289591683</v>
      </c>
      <c r="H75" s="22">
        <v>1062744552</v>
      </c>
      <c r="I75" s="22">
        <f>190305373+753168010+1062744552</f>
        <v>2006217935</v>
      </c>
    </row>
    <row r="76" spans="1:9" ht="72" x14ac:dyDescent="0.25">
      <c r="A76" s="4" t="s">
        <v>11</v>
      </c>
      <c r="B76" s="5" t="s">
        <v>12</v>
      </c>
      <c r="C76" s="20" t="s">
        <v>163</v>
      </c>
      <c r="D76" s="45"/>
      <c r="E76" s="28" t="s">
        <v>164</v>
      </c>
      <c r="F76" s="21">
        <v>0</v>
      </c>
      <c r="G76" s="21">
        <v>0</v>
      </c>
      <c r="H76" s="22">
        <v>0</v>
      </c>
      <c r="I76" s="22">
        <v>0</v>
      </c>
    </row>
    <row r="77" spans="1:9" ht="72.75" thickBot="1" x14ac:dyDescent="0.3">
      <c r="A77" s="4" t="s">
        <v>11</v>
      </c>
      <c r="B77" s="5" t="s">
        <v>12</v>
      </c>
      <c r="C77" s="20" t="s">
        <v>165</v>
      </c>
      <c r="D77" s="48"/>
      <c r="E77" s="28" t="s">
        <v>166</v>
      </c>
      <c r="F77" s="21">
        <v>2099366184</v>
      </c>
      <c r="G77" s="21">
        <v>2099366184</v>
      </c>
      <c r="H77" s="22"/>
      <c r="I77" s="22">
        <f>519659475+467195486+301417238+286646544+524447441</f>
        <v>2099366184</v>
      </c>
    </row>
    <row r="78" spans="1:9" ht="15.75" thickBot="1" x14ac:dyDescent="0.3">
      <c r="A78" s="6" t="s">
        <v>13</v>
      </c>
      <c r="B78" s="7"/>
      <c r="C78" s="24">
        <v>0</v>
      </c>
      <c r="D78" s="24"/>
      <c r="E78" s="25"/>
      <c r="F78" s="29">
        <f t="shared" ref="F78:I78" si="3">SUM(F52:F77)</f>
        <v>732139463397</v>
      </c>
      <c r="G78" s="29">
        <f t="shared" si="3"/>
        <v>732139463397</v>
      </c>
      <c r="H78" s="32">
        <f t="shared" si="3"/>
        <v>30359514913</v>
      </c>
      <c r="I78" s="32">
        <f t="shared" si="3"/>
        <v>206926045662</v>
      </c>
    </row>
    <row r="79" spans="1:9" ht="264.75" thickBot="1" x14ac:dyDescent="0.3">
      <c r="A79" s="4" t="s">
        <v>14</v>
      </c>
      <c r="B79" s="5" t="s">
        <v>15</v>
      </c>
      <c r="C79" s="33" t="s">
        <v>167</v>
      </c>
      <c r="D79" s="33" t="s">
        <v>183</v>
      </c>
      <c r="E79" s="28" t="s">
        <v>168</v>
      </c>
      <c r="F79" s="21">
        <v>8541000</v>
      </c>
      <c r="G79" s="21">
        <v>8541000</v>
      </c>
      <c r="H79" s="22">
        <v>0</v>
      </c>
      <c r="I79" s="22">
        <f>742604+711750+1423500</f>
        <v>2877854</v>
      </c>
    </row>
    <row r="80" spans="1:9" ht="15.75" thickBot="1" x14ac:dyDescent="0.3">
      <c r="A80" s="6" t="s">
        <v>16</v>
      </c>
      <c r="B80" s="7"/>
      <c r="C80" s="24">
        <v>0</v>
      </c>
      <c r="D80" s="24"/>
      <c r="E80" s="25"/>
      <c r="F80" s="29">
        <f t="shared" ref="F80:I80" si="4">SUM(F79)</f>
        <v>8541000</v>
      </c>
      <c r="G80" s="29">
        <f t="shared" si="4"/>
        <v>8541000</v>
      </c>
      <c r="H80" s="32">
        <f t="shared" si="4"/>
        <v>0</v>
      </c>
      <c r="I80" s="32">
        <f t="shared" si="4"/>
        <v>2877854</v>
      </c>
    </row>
    <row r="81" spans="1:9" ht="72" x14ac:dyDescent="0.25">
      <c r="A81" s="4" t="s">
        <v>17</v>
      </c>
      <c r="B81" s="5" t="s">
        <v>18</v>
      </c>
      <c r="C81" s="33" t="s">
        <v>169</v>
      </c>
      <c r="D81" s="44" t="s">
        <v>184</v>
      </c>
      <c r="E81" s="28" t="s">
        <v>170</v>
      </c>
      <c r="F81" s="21">
        <v>242916709461</v>
      </c>
      <c r="G81" s="21">
        <v>242916709461</v>
      </c>
      <c r="H81" s="22">
        <v>0</v>
      </c>
      <c r="I81" s="22">
        <v>0</v>
      </c>
    </row>
    <row r="82" spans="1:9" ht="84" x14ac:dyDescent="0.25">
      <c r="A82" s="4" t="s">
        <v>17</v>
      </c>
      <c r="B82" s="5" t="s">
        <v>18</v>
      </c>
      <c r="C82" s="20" t="s">
        <v>171</v>
      </c>
      <c r="D82" s="45"/>
      <c r="E82" s="28" t="s">
        <v>172</v>
      </c>
      <c r="F82" s="21">
        <v>147825267162</v>
      </c>
      <c r="G82" s="21">
        <v>147825267162</v>
      </c>
      <c r="H82" s="22">
        <v>0</v>
      </c>
      <c r="I82" s="22">
        <v>0</v>
      </c>
    </row>
    <row r="83" spans="1:9" ht="72" x14ac:dyDescent="0.25">
      <c r="A83" s="4" t="s">
        <v>17</v>
      </c>
      <c r="B83" s="5" t="s">
        <v>18</v>
      </c>
      <c r="C83" s="20" t="s">
        <v>173</v>
      </c>
      <c r="D83" s="45"/>
      <c r="E83" s="28" t="s">
        <v>174</v>
      </c>
      <c r="F83" s="21">
        <v>6742359136</v>
      </c>
      <c r="G83" s="21">
        <v>6742359136</v>
      </c>
      <c r="H83" s="22">
        <v>0</v>
      </c>
      <c r="I83" s="22">
        <v>0</v>
      </c>
    </row>
    <row r="84" spans="1:9" ht="84.75" thickBot="1" x14ac:dyDescent="0.3">
      <c r="A84" s="4" t="s">
        <v>17</v>
      </c>
      <c r="B84" s="5" t="s">
        <v>18</v>
      </c>
      <c r="C84" s="33" t="s">
        <v>175</v>
      </c>
      <c r="D84" s="48"/>
      <c r="E84" s="28" t="s">
        <v>176</v>
      </c>
      <c r="F84" s="21">
        <v>9018354462</v>
      </c>
      <c r="G84" s="21">
        <v>9018354462</v>
      </c>
      <c r="H84" s="22">
        <v>0</v>
      </c>
      <c r="I84" s="22">
        <v>0</v>
      </c>
    </row>
    <row r="85" spans="1:9" ht="15.75" thickBot="1" x14ac:dyDescent="0.3">
      <c r="A85" s="6" t="s">
        <v>19</v>
      </c>
      <c r="B85" s="7"/>
      <c r="C85" s="25">
        <v>0</v>
      </c>
      <c r="D85" s="25"/>
      <c r="E85" s="25"/>
      <c r="F85" s="29">
        <f t="shared" ref="F85:I85" si="5">+F81+F82+F83+F84</f>
        <v>406502690221</v>
      </c>
      <c r="G85" s="29">
        <f t="shared" si="5"/>
        <v>406502690221</v>
      </c>
      <c r="H85" s="32">
        <f t="shared" si="5"/>
        <v>0</v>
      </c>
      <c r="I85" s="32">
        <f t="shared" si="5"/>
        <v>0</v>
      </c>
    </row>
    <row r="86" spans="1:9" ht="15.75" thickBot="1" x14ac:dyDescent="0.3">
      <c r="A86"/>
      <c r="B86"/>
      <c r="C86"/>
      <c r="D86"/>
      <c r="E86"/>
      <c r="F86" s="34">
        <f t="shared" ref="F86:I86" si="6">F17+F24+F51+F78+F80+F85</f>
        <v>2162977196945</v>
      </c>
      <c r="G86" s="34">
        <f t="shared" si="6"/>
        <v>2162977196945</v>
      </c>
      <c r="H86" s="34">
        <f t="shared" si="6"/>
        <v>65676645950</v>
      </c>
      <c r="I86" s="37">
        <f t="shared" si="6"/>
        <v>489832728106</v>
      </c>
    </row>
    <row r="87" spans="1:9" x14ac:dyDescent="0.25">
      <c r="A87"/>
      <c r="B87"/>
      <c r="C87"/>
      <c r="D87"/>
      <c r="E87"/>
    </row>
  </sheetData>
  <mergeCells count="11">
    <mergeCell ref="D52:D69"/>
    <mergeCell ref="D70:D77"/>
    <mergeCell ref="D81:D84"/>
    <mergeCell ref="A2:A5"/>
    <mergeCell ref="B2:B5"/>
    <mergeCell ref="C2:C5"/>
    <mergeCell ref="D2:D5"/>
    <mergeCell ref="D25:D42"/>
    <mergeCell ref="D43:D50"/>
    <mergeCell ref="E2:E5"/>
    <mergeCell ref="F2:I2"/>
  </mergeCells>
  <dataValidations count="1">
    <dataValidation type="textLength" allowBlank="1" showInputMessage="1" showErrorMessage="1" errorTitle="Entrada no válida" error="Escriba un texto " promptTitle="Cualquier contenido" sqref="A52:A77" xr:uid="{DA2BAF36-61D5-47F2-BD04-7C6E5A55E945}">
      <formula1>0</formula1>
      <formula2>4000</formula2>
    </dataValidation>
  </dataValidations>
  <pageMargins left="0.7" right="0.7" top="0.75" bottom="0.75" header="0.3" footer="0.3"/>
</worksheet>
</file>

<file path=docMetadata/LabelInfo.xml><?xml version="1.0" encoding="utf-8"?>
<clbl:labelList xmlns:clbl="http://schemas.microsoft.com/office/2020/mipLabelMetadata">
  <clbl:label id="{6d4a1d0b-1085-4621-a04c-793d50865184}" enabled="1" method="Standard" siteId="{052126ec-16f8-47eb-ae56-6886b94a935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Manuel Guillermo Leon Carrillo</cp:lastModifiedBy>
  <dcterms:created xsi:type="dcterms:W3CDTF">2025-12-05T03:33:37Z</dcterms:created>
  <dcterms:modified xsi:type="dcterms:W3CDTF">2025-12-05T12:49:29Z</dcterms:modified>
</cp:coreProperties>
</file>